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59" activeTab="7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'LCTT'!$A$1:$F$55</definedName>
    <definedName name="_xlnm.Print_Area" localSheetId="4">'Thuyet minh'!$A$1:$F$244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<sst xmlns="http://schemas.openxmlformats.org/spreadsheetml/2006/main" count="1023" uniqueCount="573">
  <si>
    <t>BẢNG CÂN ĐỐI KẾ TOÁN HỢP NHẤT</t>
  </si>
  <si>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</si>
  <si>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</si>
  <si>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</si>
  <si>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</si>
  <si>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</si>
  <si>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</si>
  <si>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</si>
  <si>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</si>
  <si>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</si>
  <si>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</si>
  <si>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</si>
  <si>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</si>
  <si>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</si>
  <si>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</si>
  <si>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</si>
  <si>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</si>
  <si>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</si>
  <si>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</si>
  <si>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</si>
  <si>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</si>
  <si>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</si>
  <si>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</si>
  <si>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</si>
  <si>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</si>
  <si>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</si>
  <si>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</si>
  <si>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</si>
  <si>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</si>
  <si>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</si>
  <si>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</si>
  <si>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</si>
  <si>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</si>
  <si>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</si>
  <si>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</si>
  <si>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</si>
  <si>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</si>
  <si>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</si>
  <si>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</si>
  <si>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</si>
  <si>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</si>
  <si>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</si>
  <si>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</si>
  <si>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</si>
  <si>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</si>
  <si>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</si>
  <si>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</si>
  <si>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</si>
  <si>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</si>
  <si>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</si>
  <si>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</si>
  <si>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</si>
  <si>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</si>
  <si>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</si>
  <si>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</si>
  <si>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</si>
  <si>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</si>
  <si>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</si>
  <si>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</si>
  <si>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</si>
  <si>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</si>
  <si>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</si>
  <si>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</si>
  <si>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</si>
  <si>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</si>
  <si>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</si>
  <si>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</si>
  <si>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</si>
  <si>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</si>
  <si>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</si>
  <si>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</si>
  <si>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</si>
  <si>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</si>
  <si>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</si>
  <si>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</si>
  <si>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</si>
  <si>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</si>
  <si>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</si>
  <si>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</si>
  <si>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</si>
  <si>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</si>
  <si>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</si>
  <si>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</si>
  <si>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</si>
  <si>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</si>
  <si>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</si>
  <si>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</si>
  <si>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</si>
  <si>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</si>
  <si>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</si>
  <si>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</si>
  <si>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</si>
  <si>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</si>
  <si>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</si>
  <si>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</si>
  <si>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</si>
  <si>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</si>
  <si>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</si>
  <si>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</si>
  <si>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</si>
  <si>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</si>
  <si>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</si>
  <si>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</si>
  <si>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</si>
  <si>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</si>
  <si>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</si>
  <si>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</si>
  <si>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</si>
  <si>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</si>
  <si>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</si>
  <si>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</si>
  <si>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</si>
  <si>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</si>
  <si>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</si>
  <si>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</si>
  <si>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</si>
  <si>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</si>
  <si>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</si>
  <si>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</si>
  <si>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</si>
  <si>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Giám đốc</t>
  </si>
  <si>
    <t>Trịnh Công Hùng</t>
  </si>
  <si>
    <t>Nguyễn Hữu Tới</t>
  </si>
  <si>
    <t>Vũ Nam Hà</t>
  </si>
  <si>
    <t>Báo cáo tài chính hợp nhất</t>
  </si>
  <si>
    <t>BÁO CÁO KẾT QUẢ HOẠT ĐỘNG KINH DOANH HỢP NHẤT</t>
  </si>
  <si>
    <t>Đơn vị tính: đồng Việt Nam</t>
  </si>
  <si>
    <t>CHỈ TIÊU</t>
  </si>
  <si>
    <t>Năm 2010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</si>
  <si>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</si>
  <si>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</si>
  <si>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</si>
  <si>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</si>
  <si>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</si>
  <si>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</si>
  <si>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</si>
  <si>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</si>
  <si>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</si>
  <si>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</si>
  <si>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</si>
  <si>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</si>
  <si>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</si>
  <si>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</si>
  <si>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</si>
  <si>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</si>
  <si>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</si>
  <si>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</si>
  <si>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</si>
  <si>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</si>
  <si>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</si>
  <si>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</si>
  <si>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</si>
  <si>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</si>
  <si>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</si>
  <si>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D38</t>
  </si>
  <si>
    <t>18.1 Lợi nhuận sau thuế của cổ đông thiểu số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</si>
  <si>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</si>
  <si>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</si>
  <si>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</si>
  <si>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</si>
  <si>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</si>
  <si>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</si>
  <si>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</si>
  <si>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</si>
  <si>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</si>
  <si>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</si>
  <si>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</si>
  <si>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</si>
  <si>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</si>
  <si>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</si>
  <si>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</si>
  <si>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</si>
  <si>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</si>
  <si>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</si>
  <si>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</si>
  <si>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</si>
  <si>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</si>
  <si>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</si>
  <si>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</si>
  <si>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</si>
  <si>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</si>
  <si>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</si>
  <si>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</si>
  <si>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</si>
  <si>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</si>
  <si>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</si>
  <si>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</si>
  <si>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</si>
  <si>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</si>
  <si>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</si>
  <si>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</si>
  <si>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</si>
  <si>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</si>
  <si>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</si>
  <si>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</si>
  <si>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</si>
  <si>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</si>
  <si>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</si>
  <si>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</si>
  <si>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</si>
  <si>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</si>
  <si>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</si>
  <si>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</si>
  <si>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</si>
  <si>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</si>
  <si>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</si>
  <si>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</si>
  <si>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</si>
  <si>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</si>
  <si>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</si>
  <si>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</si>
  <si>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</si>
  <si>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</si>
  <si>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</si>
  <si>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</si>
  <si>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</si>
  <si>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</si>
  <si>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</si>
  <si>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</si>
  <si>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</si>
  <si>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</si>
  <si>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</si>
  <si>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</si>
  <si>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</si>
  <si>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</si>
  <si>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</si>
  <si>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</si>
  <si>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</si>
  <si>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</si>
  <si>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</si>
  <si>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</si>
  <si>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</si>
  <si>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</si>
  <si>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</si>
  <si>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</si>
  <si>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</si>
  <si>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</si>
  <si>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</si>
  <si>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</si>
  <si>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</si>
  <si>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</si>
  <si>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</si>
  <si>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</si>
  <si>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</si>
  <si>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</si>
  <si>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</si>
  <si>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</si>
  <si>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</si>
  <si>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</si>
  <si>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</si>
  <si>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</si>
  <si>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</si>
  <si>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</si>
  <si>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</si>
  <si>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</si>
  <si>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</si>
  <si>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</si>
  <si>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</si>
  <si>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</si>
  <si>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</si>
  <si>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</si>
  <si>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</si>
  <si>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</si>
  <si>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</si>
  <si>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</si>
  <si>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</si>
  <si>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</si>
  <si>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</si>
  <si>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</si>
  <si>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</si>
  <si>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</si>
  <si>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</si>
  <si>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</si>
  <si>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</si>
  <si>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</si>
  <si>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</si>
  <si>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</si>
  <si>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</si>
  <si>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</si>
  <si>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</si>
  <si>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</si>
  <si>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</si>
  <si>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</si>
  <si>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</si>
  <si>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</si>
  <si>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</si>
  <si>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</si>
  <si>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</si>
  <si>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</si>
  <si>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</si>
  <si>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</si>
  <si>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</si>
  <si>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</si>
  <si>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</si>
  <si>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</si>
  <si>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</si>
  <si>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</si>
  <si>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</si>
  <si>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</si>
  <si>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</si>
  <si>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</si>
  <si>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</si>
  <si>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</si>
  <si>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</si>
  <si>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</si>
  <si>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</si>
  <si>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</si>
  <si>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</si>
  <si>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</si>
  <si>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</si>
  <si>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</si>
  <si>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</si>
  <si>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</si>
  <si>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</si>
  <si>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</si>
  <si>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</si>
  <si>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</si>
  <si>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</si>
  <si>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</si>
  <si>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</si>
  <si>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</si>
  <si>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</si>
  <si>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</si>
  <si>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</si>
  <si>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</si>
  <si>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</si>
  <si>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</si>
  <si>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</si>
  <si>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</si>
  <si>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</si>
  <si>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</si>
  <si>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</si>
  <si>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</si>
  <si>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</si>
  <si>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</si>
  <si>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</si>
  <si>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</si>
  <si>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</si>
  <si>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</si>
  <si>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</si>
  <si>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</si>
  <si>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</si>
  <si>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</si>
  <si>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</si>
  <si>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</si>
  <si>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</si>
  <si>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</si>
  <si>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</si>
  <si>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</si>
  <si>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</si>
  <si>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</si>
  <si>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</si>
  <si>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</si>
  <si>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</si>
  <si>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</si>
  <si>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</si>
  <si>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</si>
  <si>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</si>
  <si>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</si>
  <si>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</si>
  <si>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</si>
  <si>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</si>
  <si>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</si>
  <si>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</si>
  <si>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</si>
  <si>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</si>
  <si>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</si>
  <si>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</si>
  <si>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</si>
  <si>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</si>
  <si>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</si>
  <si>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</si>
  <si>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</si>
  <si>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</si>
  <si>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</si>
  <si>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</si>
  <si>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</si>
  <si>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</si>
  <si>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</si>
  <si>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</si>
  <si>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</si>
  <si>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</si>
  <si>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</si>
  <si>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</si>
  <si>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</si>
  <si>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</si>
  <si>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</si>
  <si>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</si>
  <si>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</si>
  <si>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</si>
  <si>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</si>
  <si>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</si>
  <si>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</si>
  <si>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</si>
  <si>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</si>
  <si>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</si>
  <si>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</si>
  <si>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</si>
  <si>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</si>
  <si>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</si>
  <si>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</si>
  <si>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</si>
  <si>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</si>
  <si>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</si>
  <si>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</si>
  <si>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</si>
  <si>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</si>
  <si>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</si>
  <si>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</si>
  <si>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</si>
  <si>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</si>
  <si>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</si>
  <si>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</si>
  <si>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</si>
  <si>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</si>
  <si>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</si>
  <si>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</si>
  <si>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</si>
  <si>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</si>
  <si>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</si>
  <si>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</si>
  <si>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</si>
  <si>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</si>
  <si>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</si>
  <si>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</si>
  <si>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</si>
  <si>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</si>
  <si>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</si>
  <si>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</si>
  <si>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</si>
  <si>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</si>
  <si>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</si>
  <si>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</si>
  <si>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</si>
  <si>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</si>
  <si>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</si>
  <si>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</si>
  <si>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</si>
  <si>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</si>
  <si>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</si>
  <si>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</si>
  <si>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</si>
  <si>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</si>
  <si>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</si>
  <si>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</si>
  <si>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</si>
  <si>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</si>
  <si>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</si>
  <si>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</si>
  <si>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</si>
  <si>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</si>
  <si>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</si>
  <si>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</si>
  <si>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</si>
  <si>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</si>
  <si>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</si>
  <si>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</si>
  <si>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</si>
  <si>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</si>
  <si>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</si>
  <si>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</si>
  <si>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</si>
  <si>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</si>
  <si>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</si>
  <si>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</si>
  <si>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</si>
  <si>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</si>
  <si>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</si>
  <si>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 xml:space="preserve"> 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</si>
  <si>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</si>
  <si>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</si>
  <si>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</si>
  <si>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</si>
  <si>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</si>
  <si>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50% LN</t>
  </si>
  <si>
    <t>10% LN</t>
  </si>
  <si>
    <t>40% LN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</si>
  <si>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</si>
  <si>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</si>
  <si>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</si>
  <si>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</si>
  <si>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</si>
  <si>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</si>
  <si>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</si>
  <si>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</si>
  <si>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</si>
  <si>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</si>
  <si>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</si>
  <si>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</si>
  <si>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</si>
  <si>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</si>
  <si>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</si>
  <si>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</si>
  <si>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</si>
  <si>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</si>
  <si>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</si>
  <si>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</si>
  <si>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</si>
  <si>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</si>
  <si>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</si>
  <si>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CÁC 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</si>
  <si>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</si>
  <si>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</si>
  <si>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</si>
  <si>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</si>
  <si>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</si>
  <si>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</si>
  <si>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14. Thu nhập/(lỗ) từ công ty liên kết, liên doanh</t>
  </si>
  <si>
    <t>15. Tổng lợi nhuận kế toán trước thuế</t>
  </si>
  <si>
    <t>16. Chi phí thuế TNDN hiện hành</t>
  </si>
  <si>
    <t>17. Chi phí thuế TNDN hoãn lại</t>
  </si>
  <si>
    <t>18. Lợi nhuận sau thuế thu nhập doanh nghiệp</t>
  </si>
  <si>
    <t>19. Thu nhập/(lỗ) thuộc các cổ đông thiểu số</t>
  </si>
  <si>
    <t>20. Thu nhập/(lỗ) sau thuế của Tổng Công ty</t>
  </si>
  <si>
    <t>21. Lãi cơ bản trên cổ phiếu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</si>
  <si>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</si>
  <si>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</si>
  <si>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</si>
  <si>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</si>
  <si>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</si>
  <si>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</si>
  <si>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</si>
  <si>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</si>
  <si>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</si>
  <si>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</si>
  <si>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</si>
  <si>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</si>
  <si>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</si>
  <si>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</si>
  <si>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</si>
  <si>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</si>
  <si>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</si>
  <si>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Đơn vị báo cáo: V12 - Công ty cổ phần xây dựng số 12</t>
  </si>
  <si>
    <t>Mã chỉ tiêu</t>
  </si>
  <si>
    <t>Số cuối quý</t>
  </si>
  <si>
    <t>Số đầu năm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</si>
  <si>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</si>
  <si>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</si>
  <si>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</si>
  <si>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</si>
  <si>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C. LỢI ÍCH CỔ ĐÔNG THIỂU SỐ</t>
  </si>
  <si>
    <t>BÁO CÁO LƯU CHUYỂN TIỀN TỆ HỢP NHẤT</t>
  </si>
  <si>
    <t>THUYẾT MINH BÁO CÁO TÀI CHÍNH HỢP NHẤT</t>
  </si>
  <si>
    <t>18.2 Lợi nhuận sau thuế của cổ đông Công ty mẹ</t>
  </si>
  <si>
    <t>19. Lãi cơ bản trên cổ phiếu</t>
  </si>
  <si>
    <t>Số cuối kỳ</t>
  </si>
  <si>
    <t>Tổng giám đốc</t>
  </si>
  <si>
    <t>VI. Lợi thế thương mại</t>
  </si>
  <si>
    <t>14. Phần lãi lỗ trong công ty liên kết, liên doanh</t>
  </si>
  <si>
    <t>Tại ngày 31/12/2011</t>
  </si>
  <si>
    <t>Ngày 16 tháng 01 năm 2012</t>
  </si>
  <si>
    <t>Cho kỳ kết thúc ngày 31/12/2011</t>
  </si>
  <si>
    <t>Lũy kế Quý IV/2011</t>
  </si>
  <si>
    <t>Luỹ kế từ đầu năm đến cuối quý IV-2011</t>
  </si>
  <si>
    <t>Luỹ kế từ đầu năm đến cuối quý IV-2010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</si>
  <si>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</si>
  <si>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</si>
  <si>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</si>
  <si>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</si>
  <si>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</si>
  <si>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Cty 504: Tien dat XD tram tron BTTP</t>
  </si>
  <si>
    <t>+ ……….</t>
  </si>
  <si>
    <t>Chi tiết các khoản dự phòng</t>
  </si>
  <si>
    <t>bao gồm dự phòng cho:</t>
  </si>
  <si>
    <t>+ Đầu tư công ty cổ phần vật tư ngành nước</t>
  </si>
  <si>
    <t>+  Dự phòng phải thu khó đòi</t>
  </si>
  <si>
    <t>Số dư cuối Quý IV/2011</t>
  </si>
  <si>
    <t>Tại ngày cuối Quý IV/2011</t>
  </si>
  <si>
    <t>Só luỹ kế từ đầu năm đến cuối quý IV</t>
  </si>
  <si>
    <t>Quý IV</t>
  </si>
  <si>
    <t>9T-2010</t>
  </si>
  <si>
    <t>9T-2011</t>
  </si>
  <si>
    <t>Quý IV năm 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</si>
</sst>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</numFmts>
  <fonts count="35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 quotePrefix="1">
      <alignment horizontal="center" vertical="top" wrapText="1"/>
      <protection hidden="1"/>
    </xf>
    <xf numFmtId="0" fontId="16" fillId="0" borderId="8" xfId="0" applyFont="1" applyFill="1" applyBorder="1" applyAlignment="1" applyProtection="1">
      <alignment horizontal="center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0" xfId="0" applyFont="1" applyFill="1" applyBorder="1" applyAlignment="1" applyProtection="1" quotePrefix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41" fontId="17" fillId="0" borderId="11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6" fillId="0" borderId="14" xfId="0" applyFont="1" applyFill="1" applyBorder="1" applyAlignment="1" applyProtection="1">
      <alignment horizontal="center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5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6" xfId="0" applyFont="1" applyFill="1" applyBorder="1" applyAlignment="1" applyProtection="1">
      <alignment horizontal="justify" vertical="top" wrapText="1"/>
      <protection hidden="1"/>
    </xf>
    <xf numFmtId="0" fontId="18" fillId="0" borderId="17" xfId="0" applyFont="1" applyFill="1" applyBorder="1" applyAlignment="1" applyProtection="1">
      <alignment horizontal="center" vertical="top" wrapText="1"/>
      <protection hidden="1"/>
    </xf>
    <xf numFmtId="0" fontId="15" fillId="0" borderId="17" xfId="0" applyFont="1" applyFill="1" applyBorder="1" applyAlignment="1" applyProtection="1">
      <alignment horizontal="center" vertical="top" wrapText="1"/>
      <protection hidden="1"/>
    </xf>
    <xf numFmtId="41" fontId="18" fillId="0" borderId="17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8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41" fontId="14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21" xfId="0" applyFont="1" applyFill="1" applyBorder="1" applyAlignment="1" applyProtection="1">
      <alignment horizontal="justify" vertical="top" wrapText="1"/>
      <protection hidden="1"/>
    </xf>
    <xf numFmtId="0" fontId="14" fillId="0" borderId="22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 applyProtection="1">
      <alignment horizontal="center" vertical="top" wrapText="1"/>
      <protection hidden="1"/>
    </xf>
    <xf numFmtId="41" fontId="2" fillId="0" borderId="22" xfId="15" applyNumberFormat="1" applyFont="1" applyFill="1" applyBorder="1" applyAlignment="1" applyProtection="1">
      <alignment horizontal="justify" wrapText="1"/>
      <protection hidden="1"/>
    </xf>
    <xf numFmtId="41" fontId="2" fillId="0" borderId="23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4" xfId="0" applyFont="1" applyFill="1" applyBorder="1" applyAlignment="1" applyProtection="1">
      <alignment vertical="top" wrapText="1"/>
      <protection hidden="1"/>
    </xf>
    <xf numFmtId="41" fontId="22" fillId="0" borderId="25" xfId="15" applyNumberFormat="1" applyFont="1" applyFill="1" applyBorder="1" applyAlignment="1" applyProtection="1">
      <alignment horizontal="right" wrapText="1"/>
      <protection hidden="1"/>
    </xf>
    <xf numFmtId="41" fontId="22" fillId="0" borderId="25" xfId="15" applyNumberFormat="1" applyFont="1" applyFill="1" applyBorder="1" applyAlignment="1" applyProtection="1">
      <alignment horizontal="right"/>
      <protection hidden="1"/>
    </xf>
    <xf numFmtId="41" fontId="22" fillId="0" borderId="26" xfId="15" applyNumberFormat="1" applyFont="1" applyFill="1" applyBorder="1" applyAlignment="1" applyProtection="1">
      <alignment horizontal="right"/>
      <protection hidden="1"/>
    </xf>
    <xf numFmtId="41" fontId="14" fillId="0" borderId="20" xfId="15" applyNumberFormat="1" applyFont="1" applyFill="1" applyBorder="1" applyAlignment="1" applyProtection="1">
      <alignment horizontal="right" wrapText="1"/>
      <protection hidden="1"/>
    </xf>
    <xf numFmtId="41" fontId="14" fillId="0" borderId="27" xfId="15" applyNumberFormat="1" applyFont="1" applyFill="1" applyBorder="1" applyAlignment="1" applyProtection="1">
      <alignment horizontal="right" wrapText="1"/>
      <protection hidden="1"/>
    </xf>
    <xf numFmtId="0" fontId="3" fillId="0" borderId="28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0" fontId="3" fillId="0" borderId="28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41" fontId="23" fillId="0" borderId="32" xfId="15" applyNumberFormat="1" applyFont="1" applyFill="1" applyBorder="1" applyAlignment="1" applyProtection="1">
      <alignment horizontal="right" wrapText="1"/>
      <protection hidden="1"/>
    </xf>
    <xf numFmtId="41" fontId="23" fillId="0" borderId="32" xfId="15" applyNumberFormat="1" applyFont="1" applyFill="1" applyBorder="1" applyAlignment="1" applyProtection="1">
      <alignment horizontal="right"/>
      <protection hidden="1"/>
    </xf>
    <xf numFmtId="41" fontId="23" fillId="0" borderId="33" xfId="15" applyNumberFormat="1" applyFont="1" applyFill="1" applyBorder="1" applyAlignment="1" applyProtection="1">
      <alignment horizontal="right"/>
      <protection hidden="1"/>
    </xf>
    <xf numFmtId="41" fontId="2" fillId="0" borderId="34" xfId="15" applyNumberFormat="1" applyFont="1" applyFill="1" applyBorder="1" applyAlignment="1" applyProtection="1">
      <alignment horizontal="right" wrapText="1"/>
      <protection hidden="1"/>
    </xf>
    <xf numFmtId="41" fontId="2" fillId="0" borderId="35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8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4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5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32" xfId="15" applyNumberFormat="1" applyFont="1" applyFill="1" applyBorder="1" applyAlignment="1" applyProtection="1">
      <alignment horizontal="right" wrapText="1"/>
      <protection hidden="1"/>
    </xf>
    <xf numFmtId="41" fontId="6" fillId="0" borderId="32" xfId="15" applyNumberFormat="1" applyFont="1" applyFill="1" applyBorder="1" applyAlignment="1" applyProtection="1">
      <alignment horizontal="right"/>
      <protection hidden="1"/>
    </xf>
    <xf numFmtId="41" fontId="6" fillId="0" borderId="33" xfId="15" applyNumberFormat="1" applyFont="1" applyFill="1" applyBorder="1" applyAlignment="1" applyProtection="1">
      <alignment horizontal="right"/>
      <protection hidden="1"/>
    </xf>
    <xf numFmtId="41" fontId="3" fillId="0" borderId="34" xfId="15" applyNumberFormat="1" applyFont="1" applyFill="1" applyBorder="1" applyAlignment="1" applyProtection="1">
      <alignment horizontal="right" wrapText="1"/>
      <protection hidden="1"/>
    </xf>
    <xf numFmtId="41" fontId="3" fillId="0" borderId="35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31" xfId="0" applyFont="1" applyFill="1" applyBorder="1" applyAlignment="1" applyProtection="1">
      <alignment horizontal="left" vertical="top" wrapText="1"/>
      <protection hidden="1"/>
    </xf>
    <xf numFmtId="0" fontId="3" fillId="0" borderId="28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9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8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8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4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8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6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0" fontId="20" fillId="0" borderId="38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8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8" xfId="0" applyFont="1" applyFill="1" applyBorder="1" applyAlignment="1" applyProtection="1">
      <alignment horizontal="left" wrapText="1" indent="1"/>
      <protection hidden="1"/>
    </xf>
    <xf numFmtId="0" fontId="3" fillId="0" borderId="39" xfId="0" applyFont="1" applyFill="1" applyBorder="1" applyAlignment="1" applyProtection="1">
      <alignment vertical="top" wrapText="1"/>
      <protection hidden="1"/>
    </xf>
    <xf numFmtId="41" fontId="6" fillId="0" borderId="40" xfId="15" applyNumberFormat="1" applyFont="1" applyFill="1" applyBorder="1" applyAlignment="1" applyProtection="1">
      <alignment horizontal="right" wrapText="1"/>
      <protection locked="0"/>
    </xf>
    <xf numFmtId="41" fontId="6" fillId="0" borderId="40" xfId="15" applyNumberFormat="1" applyFont="1" applyFill="1" applyBorder="1" applyAlignment="1" applyProtection="1">
      <alignment horizontal="right"/>
      <protection hidden="1"/>
    </xf>
    <xf numFmtId="41" fontId="6" fillId="0" borderId="41" xfId="15" applyNumberFormat="1" applyFont="1" applyFill="1" applyBorder="1" applyAlignment="1" applyProtection="1">
      <alignment horizontal="right"/>
      <protection hidden="1"/>
    </xf>
    <xf numFmtId="0" fontId="3" fillId="0" borderId="28" xfId="0" applyFont="1" applyFill="1" applyBorder="1" applyAlignment="1" applyProtection="1">
      <alignment horizontal="left" vertical="top" wrapText="1" indent="2"/>
      <protection hidden="1"/>
    </xf>
    <xf numFmtId="0" fontId="3" fillId="0" borderId="28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8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41" fontId="25" fillId="0" borderId="20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7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42" xfId="0" applyFont="1" applyFill="1" applyBorder="1" applyAlignment="1" applyProtection="1">
      <alignment horizontal="center" vertical="top" wrapText="1"/>
      <protection hidden="1"/>
    </xf>
    <xf numFmtId="41" fontId="26" fillId="0" borderId="34" xfId="15" applyNumberFormat="1" applyFont="1" applyFill="1" applyBorder="1" applyAlignment="1" applyProtection="1">
      <alignment horizontal="right"/>
      <protection hidden="1"/>
    </xf>
    <xf numFmtId="41" fontId="26" fillId="0" borderId="35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20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41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3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7" xfId="0" applyNumberFormat="1" applyFont="1" applyFill="1" applyBorder="1" applyAlignment="1" applyProtection="1">
      <alignment horizontal="right" vertical="top" wrapText="1"/>
      <protection hidden="1"/>
    </xf>
    <xf numFmtId="0" fontId="10" fillId="0" borderId="44" xfId="0" applyFont="1" applyFill="1" applyBorder="1" applyAlignment="1" applyProtection="1">
      <alignment vertical="top" wrapText="1"/>
      <protection hidden="1"/>
    </xf>
    <xf numFmtId="41" fontId="10" fillId="0" borderId="45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4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7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4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1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22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3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4" xfId="0" applyFont="1" applyFill="1" applyBorder="1" applyAlignment="1" applyProtection="1">
      <alignment vertical="top" wrapText="1"/>
      <protection hidden="1"/>
    </xf>
    <xf numFmtId="41" fontId="10" fillId="0" borderId="20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8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vertical="top" wrapTex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8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8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50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9" xfId="0" applyFont="1" applyFill="1" applyBorder="1" applyAlignment="1" applyProtection="1">
      <alignment horizontal="center" vertical="top" wrapText="1"/>
      <protection hidden="1"/>
    </xf>
    <xf numFmtId="41" fontId="10" fillId="0" borderId="51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8" xfId="0" applyFont="1" applyFill="1" applyBorder="1" applyAlignment="1" applyProtection="1">
      <alignment horizontal="left" vertical="top" wrapText="1" indent="1"/>
      <protection hidden="1"/>
    </xf>
    <xf numFmtId="41" fontId="10" fillId="0" borderId="52" xfId="15" applyNumberFormat="1" applyFont="1" applyFill="1" applyBorder="1" applyAlignment="1" applyProtection="1">
      <alignment horizontal="right" vertical="top" wrapText="1"/>
      <protection hidden="1"/>
    </xf>
    <xf numFmtId="0" fontId="9" fillId="0" borderId="39" xfId="0" applyFont="1" applyFill="1" applyBorder="1" applyAlignment="1" applyProtection="1" quotePrefix="1">
      <alignment vertical="top" wrapText="1"/>
      <protection hidden="1"/>
    </xf>
    <xf numFmtId="41" fontId="10" fillId="0" borderId="53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27" fillId="0" borderId="0" xfId="0" applyFont="1" applyFill="1" applyAlignment="1" applyProtection="1">
      <alignment horizontal="justify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41" fontId="14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54" xfId="0" applyFont="1" applyFill="1" applyBorder="1" applyAlignment="1" applyProtection="1">
      <alignment horizontal="center" vertical="top" wrapText="1"/>
      <protection hidden="1"/>
    </xf>
    <xf numFmtId="0" fontId="4" fillId="0" borderId="29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14" fillId="0" borderId="56" xfId="0" applyFont="1" applyFill="1" applyBorder="1" applyAlignment="1" applyProtection="1">
      <alignment horizontal="center" vertical="top" wrapText="1"/>
      <protection hidden="1"/>
    </xf>
    <xf numFmtId="0" fontId="14" fillId="0" borderId="41" xfId="0" applyFont="1" applyFill="1" applyBorder="1" applyAlignment="1" applyProtection="1">
      <alignment horizontal="center" vertical="top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25" xfId="0" applyFont="1" applyFill="1" applyBorder="1" applyAlignment="1" applyProtection="1">
      <alignment horizontal="center" vertical="center" wrapText="1"/>
      <protection hidden="1"/>
    </xf>
    <xf numFmtId="41" fontId="22" fillId="0" borderId="25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2" borderId="1" xfId="15" applyNumberFormat="1" applyFont="1" applyFill="1" applyBorder="1" applyAlignment="1" applyProtection="1">
      <alignment horizontal="right" vertical="top" wrapText="1"/>
      <protection locked="0"/>
    </xf>
    <xf numFmtId="41" fontId="3" fillId="2" borderId="2" xfId="15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41" fontId="3" fillId="0" borderId="4" xfId="15" applyNumberFormat="1" applyFont="1" applyFill="1" applyBorder="1" applyAlignment="1" applyProtection="1">
      <alignment horizontal="right" vertical="top" wrapText="1"/>
      <protection locked="0"/>
    </xf>
    <xf numFmtId="41" fontId="3" fillId="2" borderId="4" xfId="15" applyNumberFormat="1" applyFont="1" applyFill="1" applyBorder="1" applyAlignment="1" applyProtection="1">
      <alignment horizontal="right" vertical="top" wrapText="1"/>
      <protection locked="0"/>
    </xf>
    <xf numFmtId="41" fontId="3" fillId="2" borderId="57" xfId="15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hidden="1"/>
    </xf>
    <xf numFmtId="0" fontId="22" fillId="0" borderId="40" xfId="0" applyFont="1" applyFill="1" applyBorder="1" applyAlignment="1" applyProtection="1">
      <alignment horizontal="center" vertical="top" wrapText="1"/>
      <protection hidden="1"/>
    </xf>
    <xf numFmtId="41" fontId="23" fillId="0" borderId="40" xfId="15" applyNumberFormat="1" applyFont="1" applyFill="1" applyBorder="1" applyAlignment="1" applyProtection="1">
      <alignment horizontal="right" vertical="top"/>
      <protection hidden="1"/>
    </xf>
    <xf numFmtId="41" fontId="2" fillId="0" borderId="22" xfId="15" applyNumberFormat="1" applyFont="1" applyFill="1" applyBorder="1" applyAlignment="1" applyProtection="1">
      <alignment horizontal="right" vertical="top" wrapText="1"/>
      <protection hidden="1"/>
    </xf>
    <xf numFmtId="41" fontId="2" fillId="0" borderId="23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2" fillId="0" borderId="58" xfId="0" applyFont="1" applyFill="1" applyBorder="1" applyAlignment="1" applyProtection="1">
      <alignment horizontal="left" vertical="top" wrapText="1"/>
      <protection hidden="1"/>
    </xf>
    <xf numFmtId="41" fontId="3" fillId="0" borderId="57" xfId="15" applyNumberFormat="1" applyFont="1" applyFill="1" applyBorder="1" applyAlignment="1" applyProtection="1">
      <alignment horizontal="right" vertical="top" wrapText="1"/>
      <protection locked="0"/>
    </xf>
    <xf numFmtId="0" fontId="2" fillId="0" borderId="42" xfId="0" applyFont="1" applyFill="1" applyBorder="1" applyAlignment="1" applyProtection="1">
      <alignment horizontal="left" vertical="top" wrapText="1"/>
      <protection hidden="1"/>
    </xf>
    <xf numFmtId="0" fontId="2" fillId="0" borderId="34" xfId="0" applyFont="1" applyFill="1" applyBorder="1" applyAlignment="1" applyProtection="1">
      <alignment horizontal="center" vertical="top" wrapText="1"/>
      <protection hidden="1"/>
    </xf>
    <xf numFmtId="0" fontId="14" fillId="0" borderId="59" xfId="0" applyFont="1" applyFill="1" applyBorder="1" applyAlignment="1" applyProtection="1">
      <alignment horizontal="center" vertical="top" wrapText="1"/>
      <protection hidden="1"/>
    </xf>
    <xf numFmtId="0" fontId="22" fillId="0" borderId="32" xfId="0" applyFont="1" applyFill="1" applyBorder="1" applyAlignment="1" applyProtection="1">
      <alignment horizontal="center" vertical="top" wrapText="1"/>
      <protection hidden="1"/>
    </xf>
    <xf numFmtId="41" fontId="23" fillId="0" borderId="32" xfId="15" applyNumberFormat="1" applyFont="1" applyFill="1" applyBorder="1" applyAlignment="1" applyProtection="1">
      <alignment horizontal="right" vertical="top"/>
      <protection hidden="1"/>
    </xf>
    <xf numFmtId="41" fontId="2" fillId="0" borderId="34" xfId="15" applyNumberFormat="1" applyFont="1" applyFill="1" applyBorder="1" applyAlignment="1" applyProtection="1">
      <alignment horizontal="right" vertical="top" wrapText="1"/>
      <protection hidden="1"/>
    </xf>
    <xf numFmtId="41" fontId="2" fillId="0" borderId="35" xfId="15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horizontal="left" vertical="top"/>
      <protection locked="0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2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3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7" xfId="15" applyNumberFormat="1" applyFont="1" applyFill="1" applyBorder="1" applyAlignment="1" applyProtection="1">
      <alignment horizontal="right" wrapText="1"/>
      <protection locked="0"/>
    </xf>
    <xf numFmtId="41" fontId="3" fillId="0" borderId="22" xfId="15" applyNumberFormat="1" applyFont="1" applyFill="1" applyBorder="1" applyAlignment="1" applyProtection="1">
      <alignment horizontal="right" wrapText="1"/>
      <protection locked="0"/>
    </xf>
    <xf numFmtId="41" fontId="3" fillId="0" borderId="23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7" xfId="15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60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25" fillId="0" borderId="20" xfId="22" applyNumberFormat="1" applyFont="1" applyFill="1" applyBorder="1" applyAlignment="1" applyProtection="1">
      <alignment horizontal="center" wrapText="1"/>
      <protection hidden="1"/>
    </xf>
    <xf numFmtId="41" fontId="25" fillId="0" borderId="20" xfId="15" applyNumberFormat="1" applyFont="1" applyFill="1" applyBorder="1" applyAlignment="1" applyProtection="1">
      <alignment horizontal="right" wrapText="1"/>
      <protection hidden="1"/>
    </xf>
    <xf numFmtId="10" fontId="25" fillId="0" borderId="27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10" fontId="3" fillId="0" borderId="2" xfId="22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21" xfId="0" applyFont="1" applyBorder="1" applyAlignment="1" applyProtection="1" quotePrefix="1">
      <alignment/>
      <protection hidden="1"/>
    </xf>
    <xf numFmtId="0" fontId="3" fillId="0" borderId="22" xfId="22" applyNumberFormat="1" applyFont="1" applyBorder="1" applyAlignment="1" applyProtection="1">
      <alignment horizontal="center"/>
      <protection hidden="1"/>
    </xf>
    <xf numFmtId="43" fontId="3" fillId="0" borderId="22" xfId="15" applyFont="1" applyFill="1" applyBorder="1" applyAlignment="1" applyProtection="1">
      <alignment/>
      <protection hidden="1"/>
    </xf>
    <xf numFmtId="43" fontId="3" fillId="0" borderId="23" xfId="15" applyFont="1" applyBorder="1" applyAlignment="1" applyProtection="1">
      <alignment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locked="0"/>
    </xf>
    <xf numFmtId="175" fontId="3" fillId="0" borderId="0" xfId="15" applyNumberFormat="1" applyFont="1" applyFill="1" applyAlignment="1" applyProtection="1">
      <alignment/>
      <protection hidden="1"/>
    </xf>
    <xf numFmtId="0" fontId="14" fillId="0" borderId="24" xfId="0" applyFont="1" applyFill="1" applyBorder="1" applyAlignment="1" applyProtection="1">
      <alignment horizontal="left" vertical="center" wrapText="1"/>
      <protection hidden="1"/>
    </xf>
    <xf numFmtId="41" fontId="14" fillId="0" borderId="20" xfId="0" applyNumberFormat="1" applyFont="1" applyFill="1" applyBorder="1" applyAlignment="1" applyProtection="1">
      <alignment horizontal="right" vertical="center"/>
      <protection hidden="1"/>
    </xf>
    <xf numFmtId="0" fontId="4" fillId="0" borderId="54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9" xfId="0" applyFont="1" applyFill="1" applyBorder="1" applyAlignment="1" applyProtection="1">
      <alignment horizontal="left" vertical="top" wrapText="1"/>
      <protection hidden="1"/>
    </xf>
    <xf numFmtId="0" fontId="4" fillId="0" borderId="56" xfId="0" applyFont="1" applyFill="1" applyBorder="1" applyAlignment="1" applyProtection="1">
      <alignment horizontal="justify" vertical="top" wrapText="1"/>
      <protection hidden="1"/>
    </xf>
    <xf numFmtId="0" fontId="5" fillId="0" borderId="40" xfId="0" applyFont="1" applyFill="1" applyBorder="1" applyAlignment="1" applyProtection="1">
      <alignment horizontal="justify" vertical="top" wrapText="1"/>
      <protection hidden="1"/>
    </xf>
    <xf numFmtId="41" fontId="6" fillId="0" borderId="40" xfId="15" applyNumberFormat="1" applyFont="1" applyFill="1" applyBorder="1" applyAlignment="1" applyProtection="1">
      <alignment horizontal="right" vertical="top"/>
      <protection hidden="1"/>
    </xf>
    <xf numFmtId="41" fontId="3" fillId="0" borderId="22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3" xfId="15" applyNumberFormat="1" applyFont="1" applyFill="1" applyBorder="1" applyAlignment="1" applyProtection="1">
      <alignment horizontal="right" vertical="top" wrapText="1"/>
      <protection hidden="1"/>
    </xf>
    <xf numFmtId="41" fontId="2" fillId="0" borderId="54" xfId="0" applyNumberFormat="1" applyFont="1" applyFill="1" applyBorder="1" applyAlignment="1" applyProtection="1">
      <alignment horizontal="justify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5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4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61" xfId="22" applyNumberFormat="1" applyFont="1" applyFill="1" applyBorder="1" applyAlignment="1" applyProtection="1">
      <alignment/>
      <protection hidden="1"/>
    </xf>
    <xf numFmtId="10" fontId="2" fillId="0" borderId="7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42" xfId="0" applyFont="1" applyFill="1" applyBorder="1" applyAlignment="1" applyProtection="1">
      <alignment/>
      <protection hidden="1"/>
    </xf>
    <xf numFmtId="10" fontId="2" fillId="0" borderId="34" xfId="22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35" xfId="22" applyNumberFormat="1" applyFont="1" applyFill="1" applyBorder="1" applyAlignment="1" applyProtection="1">
      <alignment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0" fontId="19" fillId="0" borderId="54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14" fillId="0" borderId="62" xfId="0" applyFont="1" applyFill="1" applyBorder="1" applyAlignment="1" applyProtection="1">
      <alignment horizontal="center" vertical="top" wrapText="1"/>
      <protection hidden="1"/>
    </xf>
    <xf numFmtId="0" fontId="22" fillId="0" borderId="5" xfId="0" applyFont="1" applyFill="1" applyBorder="1" applyAlignment="1" applyProtection="1">
      <alignment horizontal="center" vertical="top" wrapText="1"/>
      <protection hidden="1"/>
    </xf>
    <xf numFmtId="41" fontId="23" fillId="0" borderId="5" xfId="15" applyNumberFormat="1" applyFont="1" applyFill="1" applyBorder="1" applyAlignment="1" applyProtection="1">
      <alignment horizontal="right" vertical="top"/>
      <protection hidden="1"/>
    </xf>
    <xf numFmtId="41" fontId="2" fillId="0" borderId="63" xfId="15" applyNumberFormat="1" applyFont="1" applyFill="1" applyBorder="1" applyAlignment="1" applyProtection="1">
      <alignment horizontal="right" vertical="top" wrapText="1"/>
      <protection hidden="1"/>
    </xf>
    <xf numFmtId="0" fontId="4" fillId="0" borderId="54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64" xfId="20" applyFont="1" applyFill="1" applyBorder="1" applyAlignment="1" applyProtection="1">
      <alignment horizontal="justify" vertical="top" wrapText="1"/>
      <protection hidden="1"/>
    </xf>
    <xf numFmtId="0" fontId="17" fillId="0" borderId="12" xfId="20" applyFont="1" applyFill="1" applyBorder="1" applyAlignment="1" applyProtection="1">
      <alignment horizontal="justify" vertical="top" wrapText="1"/>
      <protection hidden="1"/>
    </xf>
    <xf numFmtId="41" fontId="16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41" fontId="14" fillId="0" borderId="54" xfId="15" applyNumberFormat="1" applyFont="1" applyFill="1" applyBorder="1" applyAlignment="1" applyProtection="1">
      <alignment horizontal="justify" wrapText="1"/>
      <protection hidden="1"/>
    </xf>
    <xf numFmtId="41" fontId="3" fillId="0" borderId="54" xfId="15" applyNumberFormat="1" applyFont="1" applyFill="1" applyBorder="1" applyAlignment="1" applyProtection="1">
      <alignment horizontal="justify" wrapText="1"/>
      <protection hidden="1"/>
    </xf>
    <xf numFmtId="41" fontId="3" fillId="0" borderId="54" xfId="15" applyNumberFormat="1" applyFont="1" applyFill="1" applyBorder="1" applyAlignment="1" applyProtection="1">
      <alignment horizontal="justify" wrapText="1"/>
      <protection locked="0"/>
    </xf>
    <xf numFmtId="41" fontId="2" fillId="0" borderId="54" xfId="15" applyNumberFormat="1" applyFont="1" applyFill="1" applyBorder="1" applyAlignment="1" applyProtection="1">
      <alignment horizontal="justify" wrapText="1"/>
      <protection hidden="1"/>
    </xf>
    <xf numFmtId="41" fontId="2" fillId="0" borderId="54" xfId="15" applyNumberFormat="1" applyFont="1" applyFill="1" applyBorder="1" applyAlignment="1" applyProtection="1">
      <alignment horizontal="justify" wrapText="1"/>
      <protection locked="0"/>
    </xf>
    <xf numFmtId="41" fontId="2" fillId="0" borderId="56" xfId="15" applyNumberFormat="1" applyFont="1" applyFill="1" applyBorder="1" applyAlignment="1" applyProtection="1">
      <alignment horizontal="justify" wrapText="1"/>
      <protection hidden="1"/>
    </xf>
    <xf numFmtId="41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41" fontId="2" fillId="0" borderId="63" xfId="0" applyNumberFormat="1" applyFont="1" applyFill="1" applyBorder="1" applyAlignment="1" applyProtection="1">
      <alignment horizontal="justify" wrapText="1"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2" fillId="0" borderId="65" xfId="0" applyNumberFormat="1" applyFont="1" applyFill="1" applyBorder="1" applyAlignment="1" applyProtection="1">
      <alignment horizontal="right" vertical="top" wrapText="1"/>
      <protection hidden="1"/>
    </xf>
    <xf numFmtId="41" fontId="2" fillId="0" borderId="65" xfId="15" applyNumberFormat="1" applyFont="1" applyFill="1" applyBorder="1" applyAlignment="1" applyProtection="1">
      <alignment horizontal="right" vertical="top" wrapText="1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30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4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7" xfId="15" applyNumberFormat="1" applyFont="1" applyFill="1" applyBorder="1" applyAlignment="1" applyProtection="1">
      <alignment horizontal="justify" vertical="top" wrapText="1"/>
      <protection locked="0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/>
      <protection hidden="1"/>
    </xf>
    <xf numFmtId="167" fontId="3" fillId="0" borderId="0" xfId="0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4" fillId="0" borderId="0" xfId="2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hidden="1"/>
    </xf>
    <xf numFmtId="0" fontId="33" fillId="0" borderId="0" xfId="0" applyFont="1" applyFill="1" applyAlignment="1" applyProtection="1">
      <alignment/>
      <protection hidden="1"/>
    </xf>
    <xf numFmtId="41" fontId="2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15" applyNumberFormat="1" applyFont="1" applyFill="1" applyBorder="1" applyAlignment="1" applyProtection="1" quotePrefix="1">
      <alignment horizontal="left" wrapText="1" indent="1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quotePrefix="1">
      <alignment horizontal="left" indent="1"/>
    </xf>
    <xf numFmtId="0" fontId="3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3" fillId="0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15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20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4"/>
  <sheetViews>
    <sheetView zoomScale="85" zoomScaleNormal="85" workbookViewId="0" topLeftCell="A112">
      <selection activeCell="A128" sqref="A128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15.625" style="2" bestFit="1" customWidth="1"/>
    <col min="10" max="10" width="10.75390625" style="2" bestFit="1" customWidth="1"/>
    <col min="11" max="11" width="9.125" style="2" customWidth="1"/>
    <col min="12" max="13" width="22.625" style="6" hidden="1" customWidth="1"/>
    <col min="14" max="16384" width="9.125" style="2" customWidth="1"/>
  </cols>
  <sheetData>
    <row r="1" spans="1:15798" ht="15">
      <c r="A1" s="1" t="s">
        <v>0</v>
      </c>
    </row>
    <row r="2" ht="15">
      <c r="A2" s="7" t="s">
        <v>549</v>
      </c>
    </row>
    <row r="3" ht="15">
      <c r="A3" s="7"/>
    </row>
    <row r="4" spans="1:13" ht="15">
      <c r="A4" s="7" t="s">
        <v>532</v>
      </c>
      <c r="E4" s="8">
        <v>7981117345</v>
      </c>
      <c r="F4" s="8" t="s">
        <v>1</v>
      </c>
      <c r="G4" s="9" t="s">
        <v>1</v>
      </c>
      <c r="H4" s="9" t="s">
        <v>1</v>
      </c>
      <c r="L4" s="9"/>
      <c r="M4" s="9"/>
    </row>
    <row r="5" spans="1:13" ht="15.75" thickBot="1">
      <c r="A5" s="7"/>
      <c r="H5" s="10" t="str">
        <f>"Đơn vị tính: "&amp;'[1]Huong dan'!$C$21</f>
        <v>Đơn vị tính: đồng Việt Nam</v>
      </c>
      <c r="M5" s="10"/>
    </row>
    <row r="6" spans="1:13" s="3" customFormat="1" ht="30">
      <c r="A6" s="280" t="s">
        <v>2</v>
      </c>
      <c r="B6" s="82" t="s">
        <v>533</v>
      </c>
      <c r="C6" s="264" t="s">
        <v>4</v>
      </c>
      <c r="D6" s="281"/>
      <c r="E6" s="282" t="s">
        <v>5</v>
      </c>
      <c r="F6" s="282" t="s">
        <v>6</v>
      </c>
      <c r="G6" s="83" t="s">
        <v>534</v>
      </c>
      <c r="H6" s="266" t="s">
        <v>535</v>
      </c>
      <c r="L6" s="83"/>
      <c r="M6" s="266"/>
    </row>
    <row r="7" spans="1:13" ht="15">
      <c r="A7" s="283" t="s">
        <v>9</v>
      </c>
      <c r="B7" s="100">
        <v>100</v>
      </c>
      <c r="C7" s="263"/>
      <c r="D7" s="284"/>
      <c r="E7" s="285">
        <v>660870696772</v>
      </c>
      <c r="F7" s="285">
        <v>0</v>
      </c>
      <c r="G7" s="445">
        <f>G8+G11+G14+G21+G24</f>
        <v>681395983428</v>
      </c>
      <c r="H7" s="287">
        <v>656046305984</v>
      </c>
      <c r="I7" s="67"/>
      <c r="L7" s="286"/>
      <c r="M7" s="287"/>
    </row>
    <row r="8" spans="1:13" ht="15">
      <c r="A8" s="283" t="s">
        <v>10</v>
      </c>
      <c r="B8" s="100">
        <v>110</v>
      </c>
      <c r="C8" s="263"/>
      <c r="D8" s="284"/>
      <c r="E8" s="288">
        <v>62203748861</v>
      </c>
      <c r="F8" s="288">
        <v>0</v>
      </c>
      <c r="G8" s="289">
        <f>SUM(G9:G10)</f>
        <v>37402451464</v>
      </c>
      <c r="H8" s="287">
        <v>95336491365</v>
      </c>
      <c r="I8" s="67"/>
      <c r="L8" s="289"/>
      <c r="M8" s="287"/>
    </row>
    <row r="9" spans="1:13" ht="15">
      <c r="A9" s="408" t="s">
        <v>11</v>
      </c>
      <c r="B9" s="87">
        <v>111</v>
      </c>
      <c r="C9" s="267" t="s">
        <v>12</v>
      </c>
      <c r="D9" s="290"/>
      <c r="E9" s="291">
        <v>8903748861</v>
      </c>
      <c r="F9" s="291"/>
      <c r="G9" s="292">
        <v>15702451464</v>
      </c>
      <c r="H9" s="293">
        <v>36336491365</v>
      </c>
      <c r="I9" s="67"/>
      <c r="L9" s="292"/>
      <c r="M9" s="293"/>
    </row>
    <row r="10" spans="1:13" ht="15">
      <c r="A10" s="99" t="s">
        <v>13</v>
      </c>
      <c r="B10" s="87">
        <v>112</v>
      </c>
      <c r="C10" s="267"/>
      <c r="D10" s="290"/>
      <c r="E10" s="291">
        <v>53300000000</v>
      </c>
      <c r="F10" s="291"/>
      <c r="G10" s="294">
        <v>21700000000</v>
      </c>
      <c r="H10" s="295">
        <v>59000000000</v>
      </c>
      <c r="I10" s="67"/>
      <c r="L10" s="296"/>
      <c r="M10" s="297"/>
    </row>
    <row r="11" spans="1:13" ht="15">
      <c r="A11" s="283" t="s">
        <v>14</v>
      </c>
      <c r="B11" s="100">
        <v>120</v>
      </c>
      <c r="C11" s="267" t="s">
        <v>15</v>
      </c>
      <c r="D11" s="290"/>
      <c r="E11" s="288">
        <v>0</v>
      </c>
      <c r="F11" s="288">
        <v>0</v>
      </c>
      <c r="G11" s="289">
        <f>SUM(G12:G13)</f>
        <v>300000000</v>
      </c>
      <c r="H11" s="287">
        <v>800000000</v>
      </c>
      <c r="I11" s="67"/>
      <c r="L11" s="289"/>
      <c r="M11" s="287"/>
    </row>
    <row r="12" spans="1:13" ht="15">
      <c r="A12" s="408" t="s">
        <v>16</v>
      </c>
      <c r="B12" s="87">
        <v>121</v>
      </c>
      <c r="C12" s="267"/>
      <c r="D12" s="290"/>
      <c r="E12" s="291">
        <v>0</v>
      </c>
      <c r="F12" s="291"/>
      <c r="G12" s="292">
        <v>300000000</v>
      </c>
      <c r="H12" s="293">
        <v>800000000</v>
      </c>
      <c r="I12" s="67"/>
      <c r="L12" s="292"/>
      <c r="M12" s="293"/>
    </row>
    <row r="13" spans="1:13" ht="15">
      <c r="A13" s="408" t="s">
        <v>17</v>
      </c>
      <c r="B13" s="87">
        <v>129</v>
      </c>
      <c r="C13" s="267"/>
      <c r="D13" s="290"/>
      <c r="E13" s="291">
        <v>0</v>
      </c>
      <c r="F13" s="291">
        <v>0</v>
      </c>
      <c r="G13" s="292">
        <v>0</v>
      </c>
      <c r="H13" s="293">
        <v>0</v>
      </c>
      <c r="I13" s="67"/>
      <c r="L13" s="292"/>
      <c r="M13" s="293"/>
    </row>
    <row r="14" spans="1:13" ht="15">
      <c r="A14" s="283" t="s">
        <v>18</v>
      </c>
      <c r="B14" s="100">
        <v>130</v>
      </c>
      <c r="C14" s="263"/>
      <c r="D14" s="284"/>
      <c r="E14" s="288">
        <v>122257842789</v>
      </c>
      <c r="F14" s="288">
        <v>0</v>
      </c>
      <c r="G14" s="289">
        <f>SUM(G15:G20)</f>
        <v>114563709611</v>
      </c>
      <c r="H14" s="287">
        <v>113194466965</v>
      </c>
      <c r="I14" s="67"/>
      <c r="L14" s="289"/>
      <c r="M14" s="287"/>
    </row>
    <row r="15" spans="1:13" ht="15">
      <c r="A15" s="408" t="s">
        <v>19</v>
      </c>
      <c r="B15" s="87">
        <v>131</v>
      </c>
      <c r="C15" s="267"/>
      <c r="D15" s="290"/>
      <c r="E15" s="291">
        <v>101003518040</v>
      </c>
      <c r="F15" s="291">
        <v>-14977248807</v>
      </c>
      <c r="G15" s="292">
        <v>110527417618</v>
      </c>
      <c r="H15" s="295">
        <v>110112537933</v>
      </c>
      <c r="I15" s="67"/>
      <c r="L15" s="292"/>
      <c r="M15" s="297"/>
    </row>
    <row r="16" spans="1:13" ht="15">
      <c r="A16" s="408" t="s">
        <v>20</v>
      </c>
      <c r="B16" s="87">
        <v>132</v>
      </c>
      <c r="C16" s="267"/>
      <c r="D16" s="290"/>
      <c r="E16" s="291">
        <v>7591609888</v>
      </c>
      <c r="F16" s="291">
        <v>-1500000000</v>
      </c>
      <c r="G16" s="292">
        <v>9391424666</v>
      </c>
      <c r="H16" s="295">
        <v>7113667305</v>
      </c>
      <c r="I16" s="67"/>
      <c r="L16" s="292"/>
      <c r="M16" s="297"/>
    </row>
    <row r="17" spans="1:13" ht="15">
      <c r="A17" s="408" t="s">
        <v>21</v>
      </c>
      <c r="B17" s="87">
        <v>133</v>
      </c>
      <c r="C17" s="267" t="s">
        <v>22</v>
      </c>
      <c r="D17" s="290"/>
      <c r="E17" s="291">
        <v>16477248807</v>
      </c>
      <c r="F17" s="291">
        <v>16477248807</v>
      </c>
      <c r="G17" s="292">
        <v>0</v>
      </c>
      <c r="H17" s="293">
        <v>0</v>
      </c>
      <c r="I17" s="67"/>
      <c r="L17" s="292"/>
      <c r="M17" s="293"/>
    </row>
    <row r="18" spans="1:13" ht="30">
      <c r="A18" s="99" t="s">
        <v>23</v>
      </c>
      <c r="B18" s="87">
        <v>134</v>
      </c>
      <c r="C18" s="267"/>
      <c r="D18" s="290"/>
      <c r="E18" s="291">
        <v>0</v>
      </c>
      <c r="F18" s="291"/>
      <c r="G18" s="294">
        <v>0</v>
      </c>
      <c r="H18" s="295">
        <v>0</v>
      </c>
      <c r="I18" s="67"/>
      <c r="L18" s="296"/>
      <c r="M18" s="297"/>
    </row>
    <row r="19" spans="1:13" ht="15">
      <c r="A19" s="408" t="s">
        <v>24</v>
      </c>
      <c r="B19" s="87">
        <v>135</v>
      </c>
      <c r="C19" s="267" t="s">
        <v>25</v>
      </c>
      <c r="D19" s="290"/>
      <c r="E19" s="291">
        <v>3861530465</v>
      </c>
      <c r="F19" s="291">
        <v>0</v>
      </c>
      <c r="G19" s="292">
        <v>1782365581</v>
      </c>
      <c r="H19" s="293">
        <v>3361407061</v>
      </c>
      <c r="I19" s="67"/>
      <c r="L19" s="292"/>
      <c r="M19" s="293"/>
    </row>
    <row r="20" spans="1:13" ht="15">
      <c r="A20" s="99" t="s">
        <v>26</v>
      </c>
      <c r="B20" s="87">
        <v>139</v>
      </c>
      <c r="C20" s="267"/>
      <c r="D20" s="290"/>
      <c r="E20" s="291">
        <v>-6676064411</v>
      </c>
      <c r="F20" s="291"/>
      <c r="G20" s="294">
        <v>-7137498254</v>
      </c>
      <c r="H20" s="295">
        <v>-7393145334</v>
      </c>
      <c r="I20" s="67"/>
      <c r="L20" s="296"/>
      <c r="M20" s="297"/>
    </row>
    <row r="21" spans="1:13" ht="15">
      <c r="A21" s="283" t="s">
        <v>27</v>
      </c>
      <c r="B21" s="100">
        <v>140</v>
      </c>
      <c r="C21" s="267"/>
      <c r="D21" s="290"/>
      <c r="E21" s="288">
        <v>440628091660</v>
      </c>
      <c r="F21" s="288">
        <v>0</v>
      </c>
      <c r="G21" s="289">
        <f>SUM(G22:G23)</f>
        <v>493441236080</v>
      </c>
      <c r="H21" s="287">
        <v>391684593689</v>
      </c>
      <c r="I21" s="67"/>
      <c r="L21" s="289"/>
      <c r="M21" s="287"/>
    </row>
    <row r="22" spans="1:13" ht="15">
      <c r="A22" s="408" t="s">
        <v>28</v>
      </c>
      <c r="B22" s="87">
        <v>141</v>
      </c>
      <c r="C22" s="267" t="s">
        <v>29</v>
      </c>
      <c r="D22" s="290"/>
      <c r="E22" s="291">
        <v>440628091660</v>
      </c>
      <c r="F22" s="291">
        <v>0</v>
      </c>
      <c r="G22" s="292">
        <v>493441236080</v>
      </c>
      <c r="H22" s="293">
        <v>391684593689</v>
      </c>
      <c r="I22" s="67"/>
      <c r="L22" s="292"/>
      <c r="M22" s="293"/>
    </row>
    <row r="23" spans="1:13" ht="15">
      <c r="A23" s="99" t="s">
        <v>30</v>
      </c>
      <c r="B23" s="87">
        <v>149</v>
      </c>
      <c r="C23" s="267"/>
      <c r="D23" s="290"/>
      <c r="E23" s="291">
        <v>0</v>
      </c>
      <c r="F23" s="291"/>
      <c r="G23" s="294">
        <v>0</v>
      </c>
      <c r="H23" s="295">
        <v>0</v>
      </c>
      <c r="I23" s="67"/>
      <c r="L23" s="296"/>
      <c r="M23" s="297"/>
    </row>
    <row r="24" spans="1:13" s="298" customFormat="1" ht="15">
      <c r="A24" s="283" t="s">
        <v>31</v>
      </c>
      <c r="B24" s="100">
        <v>150</v>
      </c>
      <c r="C24" s="263"/>
      <c r="D24" s="284"/>
      <c r="E24" s="288">
        <v>35781013462</v>
      </c>
      <c r="F24" s="288">
        <v>0</v>
      </c>
      <c r="G24" s="289">
        <f>SUM(G25:G28)</f>
        <v>35688586273</v>
      </c>
      <c r="H24" s="287">
        <v>55030753965</v>
      </c>
      <c r="I24" s="67"/>
      <c r="L24" s="289"/>
      <c r="M24" s="287"/>
    </row>
    <row r="25" spans="1:13" ht="15">
      <c r="A25" s="408" t="s">
        <v>32</v>
      </c>
      <c r="B25" s="87">
        <v>151</v>
      </c>
      <c r="C25" s="267" t="s">
        <v>33</v>
      </c>
      <c r="D25" s="290"/>
      <c r="E25" s="288">
        <v>0</v>
      </c>
      <c r="F25" s="288"/>
      <c r="G25" s="292">
        <v>0</v>
      </c>
      <c r="H25" s="293">
        <v>0</v>
      </c>
      <c r="I25" s="67"/>
      <c r="L25" s="292"/>
      <c r="M25" s="293"/>
    </row>
    <row r="26" spans="1:13" ht="15">
      <c r="A26" s="408" t="s">
        <v>34</v>
      </c>
      <c r="B26" s="87">
        <v>152</v>
      </c>
      <c r="C26" s="267" t="s">
        <v>35</v>
      </c>
      <c r="D26" s="290"/>
      <c r="E26" s="291">
        <v>0</v>
      </c>
      <c r="F26" s="291"/>
      <c r="G26" s="292">
        <v>4052349046</v>
      </c>
      <c r="H26" s="293">
        <v>973707659</v>
      </c>
      <c r="I26" s="67"/>
      <c r="L26" s="292"/>
      <c r="M26" s="293"/>
    </row>
    <row r="27" spans="1:13" ht="15">
      <c r="A27" s="408" t="s">
        <v>36</v>
      </c>
      <c r="B27" s="87">
        <v>154</v>
      </c>
      <c r="C27" s="267" t="s">
        <v>35</v>
      </c>
      <c r="D27" s="290"/>
      <c r="E27" s="291">
        <v>0</v>
      </c>
      <c r="F27" s="291"/>
      <c r="G27" s="292">
        <v>0</v>
      </c>
      <c r="H27" s="293">
        <v>0</v>
      </c>
      <c r="I27" s="67"/>
      <c r="L27" s="292"/>
      <c r="M27" s="293"/>
    </row>
    <row r="28" spans="1:13" ht="15">
      <c r="A28" s="99" t="s">
        <v>37</v>
      </c>
      <c r="B28" s="87">
        <v>158</v>
      </c>
      <c r="C28" s="267"/>
      <c r="D28" s="290"/>
      <c r="E28" s="291">
        <v>35781013462</v>
      </c>
      <c r="F28" s="291"/>
      <c r="G28" s="294">
        <v>31636237227</v>
      </c>
      <c r="H28" s="295">
        <v>54057046306</v>
      </c>
      <c r="I28" s="67"/>
      <c r="L28" s="296"/>
      <c r="M28" s="297"/>
    </row>
    <row r="29" spans="1:13" ht="15">
      <c r="A29" s="283" t="s">
        <v>38</v>
      </c>
      <c r="B29" s="100">
        <v>200</v>
      </c>
      <c r="C29" s="263"/>
      <c r="D29" s="284"/>
      <c r="E29" s="288">
        <v>43892624902</v>
      </c>
      <c r="F29" s="288">
        <v>0</v>
      </c>
      <c r="G29" s="289">
        <f>G30+G36+G47+G50+G55+G59</f>
        <v>50625780658</v>
      </c>
      <c r="H29" s="287">
        <f>H30+H36+H47+H50+H55+H59</f>
        <v>45310012473</v>
      </c>
      <c r="I29" s="67"/>
      <c r="L29" s="289"/>
      <c r="M29" s="287"/>
    </row>
    <row r="30" spans="1:13" ht="15">
      <c r="A30" s="283" t="s">
        <v>39</v>
      </c>
      <c r="B30" s="100">
        <v>210</v>
      </c>
      <c r="C30" s="263"/>
      <c r="D30" s="284"/>
      <c r="E30" s="288">
        <v>0</v>
      </c>
      <c r="F30" s="288">
        <v>0</v>
      </c>
      <c r="G30" s="289">
        <f>SUM(G31:G35)</f>
        <v>0</v>
      </c>
      <c r="H30" s="287">
        <v>0</v>
      </c>
      <c r="I30" s="67"/>
      <c r="L30" s="289"/>
      <c r="M30" s="287"/>
    </row>
    <row r="31" spans="1:13" ht="15">
      <c r="A31" s="408" t="s">
        <v>40</v>
      </c>
      <c r="B31" s="87">
        <v>211</v>
      </c>
      <c r="C31" s="267"/>
      <c r="D31" s="290"/>
      <c r="E31" s="291">
        <v>0</v>
      </c>
      <c r="F31" s="291">
        <v>0</v>
      </c>
      <c r="G31" s="292">
        <v>0</v>
      </c>
      <c r="H31" s="295">
        <v>0</v>
      </c>
      <c r="I31" s="67"/>
      <c r="L31" s="292"/>
      <c r="M31" s="297"/>
    </row>
    <row r="32" spans="1:13" ht="15">
      <c r="A32" s="99" t="s">
        <v>41</v>
      </c>
      <c r="B32" s="87">
        <v>212</v>
      </c>
      <c r="C32" s="267"/>
      <c r="D32" s="290"/>
      <c r="E32" s="291">
        <v>0</v>
      </c>
      <c r="F32" s="291"/>
      <c r="G32" s="294">
        <v>0</v>
      </c>
      <c r="H32" s="295">
        <v>0</v>
      </c>
      <c r="I32" s="67"/>
      <c r="L32" s="296"/>
      <c r="M32" s="297"/>
    </row>
    <row r="33" spans="1:13" ht="15">
      <c r="A33" s="408" t="s">
        <v>42</v>
      </c>
      <c r="B33" s="87">
        <v>213</v>
      </c>
      <c r="C33" s="267" t="s">
        <v>43</v>
      </c>
      <c r="D33" s="290"/>
      <c r="E33" s="291">
        <v>0</v>
      </c>
      <c r="F33" s="291">
        <v>0</v>
      </c>
      <c r="G33" s="292">
        <v>0</v>
      </c>
      <c r="H33" s="293">
        <v>0</v>
      </c>
      <c r="I33" s="67"/>
      <c r="L33" s="292"/>
      <c r="M33" s="293"/>
    </row>
    <row r="34" spans="1:13" ht="15">
      <c r="A34" s="408" t="s">
        <v>44</v>
      </c>
      <c r="B34" s="87">
        <v>218</v>
      </c>
      <c r="C34" s="267" t="s">
        <v>45</v>
      </c>
      <c r="D34" s="290"/>
      <c r="E34" s="291">
        <v>0</v>
      </c>
      <c r="F34" s="291">
        <v>0</v>
      </c>
      <c r="G34" s="292">
        <v>0</v>
      </c>
      <c r="H34" s="293">
        <v>0</v>
      </c>
      <c r="I34" s="67"/>
      <c r="L34" s="292"/>
      <c r="M34" s="293"/>
    </row>
    <row r="35" spans="1:13" ht="15">
      <c r="A35" s="99" t="s">
        <v>46</v>
      </c>
      <c r="B35" s="87">
        <v>219</v>
      </c>
      <c r="C35" s="267"/>
      <c r="D35" s="290"/>
      <c r="E35" s="291">
        <v>0</v>
      </c>
      <c r="F35" s="291"/>
      <c r="G35" s="294">
        <v>0</v>
      </c>
      <c r="H35" s="295">
        <v>0</v>
      </c>
      <c r="I35" s="67"/>
      <c r="L35" s="296"/>
      <c r="M35" s="297"/>
    </row>
    <row r="36" spans="1:13" ht="15">
      <c r="A36" s="283" t="s">
        <v>47</v>
      </c>
      <c r="B36" s="100">
        <v>220</v>
      </c>
      <c r="C36" s="263"/>
      <c r="D36" s="284"/>
      <c r="E36" s="288">
        <v>30432389138</v>
      </c>
      <c r="F36" s="288">
        <v>0</v>
      </c>
      <c r="G36" s="289">
        <f>G37+G40+G43+G46</f>
        <v>37300179105</v>
      </c>
      <c r="H36" s="287">
        <v>31928285187</v>
      </c>
      <c r="I36" s="67"/>
      <c r="L36" s="289"/>
      <c r="M36" s="287"/>
    </row>
    <row r="37" spans="1:13" ht="15">
      <c r="A37" s="408" t="s">
        <v>48</v>
      </c>
      <c r="B37" s="87">
        <v>221</v>
      </c>
      <c r="C37" s="267" t="s">
        <v>49</v>
      </c>
      <c r="D37" s="290"/>
      <c r="E37" s="291">
        <v>22786640353</v>
      </c>
      <c r="F37" s="291">
        <v>0</v>
      </c>
      <c r="G37" s="292">
        <f>SUM(G38:G39)</f>
        <v>23756790773</v>
      </c>
      <c r="H37" s="293">
        <v>24282536402</v>
      </c>
      <c r="I37" s="67"/>
      <c r="L37" s="292"/>
      <c r="M37" s="293"/>
    </row>
    <row r="38" spans="1:13" s="3" customFormat="1" ht="15">
      <c r="A38" s="299" t="s">
        <v>50</v>
      </c>
      <c r="B38" s="88">
        <v>222</v>
      </c>
      <c r="C38" s="267"/>
      <c r="D38" s="290"/>
      <c r="E38" s="300">
        <v>60354498181</v>
      </c>
      <c r="F38" s="300"/>
      <c r="G38" s="301">
        <v>64072261668</v>
      </c>
      <c r="H38" s="302">
        <v>59216941363</v>
      </c>
      <c r="I38" s="303"/>
      <c r="L38" s="301"/>
      <c r="M38" s="302"/>
    </row>
    <row r="39" spans="1:13" s="3" customFormat="1" ht="15">
      <c r="A39" s="299" t="s">
        <v>51</v>
      </c>
      <c r="B39" s="88">
        <v>223</v>
      </c>
      <c r="C39" s="267"/>
      <c r="D39" s="290"/>
      <c r="E39" s="300">
        <v>-37567857828</v>
      </c>
      <c r="F39" s="300"/>
      <c r="G39" s="301">
        <v>-40315470895</v>
      </c>
      <c r="H39" s="302">
        <v>-34934404961</v>
      </c>
      <c r="I39" s="303"/>
      <c r="L39" s="301"/>
      <c r="M39" s="302"/>
    </row>
    <row r="40" spans="1:13" ht="15">
      <c r="A40" s="408" t="s">
        <v>52</v>
      </c>
      <c r="B40" s="87">
        <v>224</v>
      </c>
      <c r="C40" s="267" t="s">
        <v>53</v>
      </c>
      <c r="D40" s="290"/>
      <c r="E40" s="291">
        <v>0</v>
      </c>
      <c r="F40" s="291">
        <v>0</v>
      </c>
      <c r="G40" s="292">
        <f>SUM(G41:G42)</f>
        <v>0</v>
      </c>
      <c r="H40" s="293">
        <v>0</v>
      </c>
      <c r="I40" s="67"/>
      <c r="L40" s="292"/>
      <c r="M40" s="293"/>
    </row>
    <row r="41" spans="1:13" s="3" customFormat="1" ht="15">
      <c r="A41" s="299" t="s">
        <v>50</v>
      </c>
      <c r="B41" s="88">
        <v>225</v>
      </c>
      <c r="C41" s="267"/>
      <c r="D41" s="290"/>
      <c r="E41" s="300">
        <v>0</v>
      </c>
      <c r="F41" s="300"/>
      <c r="G41" s="301">
        <v>0</v>
      </c>
      <c r="H41" s="302">
        <v>0</v>
      </c>
      <c r="I41" s="303"/>
      <c r="L41" s="301"/>
      <c r="M41" s="302"/>
    </row>
    <row r="42" spans="1:13" s="3" customFormat="1" ht="15">
      <c r="A42" s="299" t="s">
        <v>51</v>
      </c>
      <c r="B42" s="88">
        <v>226</v>
      </c>
      <c r="C42" s="267"/>
      <c r="D42" s="290"/>
      <c r="E42" s="300">
        <v>0</v>
      </c>
      <c r="F42" s="300"/>
      <c r="G42" s="301">
        <v>0</v>
      </c>
      <c r="H42" s="302">
        <v>0</v>
      </c>
      <c r="I42" s="303"/>
      <c r="L42" s="301"/>
      <c r="M42" s="302"/>
    </row>
    <row r="43" spans="1:13" ht="15">
      <c r="A43" s="408" t="s">
        <v>54</v>
      </c>
      <c r="B43" s="87">
        <v>227</v>
      </c>
      <c r="C43" s="267" t="s">
        <v>55</v>
      </c>
      <c r="D43" s="290"/>
      <c r="E43" s="291">
        <v>0</v>
      </c>
      <c r="F43" s="291">
        <v>0</v>
      </c>
      <c r="G43" s="292">
        <f>SUM(G44:G45)</f>
        <v>0</v>
      </c>
      <c r="H43" s="293">
        <v>0</v>
      </c>
      <c r="I43" s="67"/>
      <c r="L43" s="292"/>
      <c r="M43" s="293"/>
    </row>
    <row r="44" spans="1:13" s="3" customFormat="1" ht="15">
      <c r="A44" s="299" t="s">
        <v>50</v>
      </c>
      <c r="B44" s="88">
        <v>228</v>
      </c>
      <c r="C44" s="267"/>
      <c r="D44" s="290"/>
      <c r="E44" s="300">
        <v>0</v>
      </c>
      <c r="F44" s="300"/>
      <c r="G44" s="301">
        <v>0</v>
      </c>
      <c r="H44" s="302">
        <v>0</v>
      </c>
      <c r="I44" s="303"/>
      <c r="L44" s="301"/>
      <c r="M44" s="302"/>
    </row>
    <row r="45" spans="1:13" s="3" customFormat="1" ht="15">
      <c r="A45" s="299" t="s">
        <v>51</v>
      </c>
      <c r="B45" s="88">
        <v>229</v>
      </c>
      <c r="C45" s="267"/>
      <c r="D45" s="290"/>
      <c r="E45" s="300">
        <v>0</v>
      </c>
      <c r="F45" s="300"/>
      <c r="G45" s="301">
        <v>0</v>
      </c>
      <c r="H45" s="302">
        <v>0</v>
      </c>
      <c r="I45" s="303"/>
      <c r="L45" s="301"/>
      <c r="M45" s="302"/>
    </row>
    <row r="46" spans="1:13" ht="15">
      <c r="A46" s="408" t="s">
        <v>56</v>
      </c>
      <c r="B46" s="87">
        <v>230</v>
      </c>
      <c r="C46" s="267" t="s">
        <v>57</v>
      </c>
      <c r="D46" s="290"/>
      <c r="E46" s="291">
        <v>7645748785</v>
      </c>
      <c r="F46" s="291">
        <v>0</v>
      </c>
      <c r="G46" s="292">
        <v>13543388332</v>
      </c>
      <c r="H46" s="293">
        <v>7645748785</v>
      </c>
      <c r="I46" s="67"/>
      <c r="L46" s="292"/>
      <c r="M46" s="293"/>
    </row>
    <row r="47" spans="1:13" ht="15">
      <c r="A47" s="409" t="s">
        <v>58</v>
      </c>
      <c r="B47" s="100">
        <v>240</v>
      </c>
      <c r="C47" s="267" t="s">
        <v>59</v>
      </c>
      <c r="D47" s="290"/>
      <c r="E47" s="288">
        <v>0</v>
      </c>
      <c r="F47" s="288">
        <v>0</v>
      </c>
      <c r="G47" s="289">
        <f>SUM(G48:G49)</f>
        <v>0</v>
      </c>
      <c r="H47" s="287">
        <v>0</v>
      </c>
      <c r="I47" s="67"/>
      <c r="L47" s="289"/>
      <c r="M47" s="287"/>
    </row>
    <row r="48" spans="1:13" ht="15">
      <c r="A48" s="304" t="s">
        <v>50</v>
      </c>
      <c r="B48" s="87">
        <v>241</v>
      </c>
      <c r="C48" s="263"/>
      <c r="D48" s="284"/>
      <c r="E48" s="291">
        <v>0</v>
      </c>
      <c r="F48" s="291"/>
      <c r="G48" s="292">
        <v>0</v>
      </c>
      <c r="H48" s="293">
        <v>0</v>
      </c>
      <c r="I48" s="67"/>
      <c r="L48" s="292"/>
      <c r="M48" s="293"/>
    </row>
    <row r="49" spans="1:13" ht="15">
      <c r="A49" s="304" t="s">
        <v>51</v>
      </c>
      <c r="B49" s="87">
        <v>242</v>
      </c>
      <c r="C49" s="267"/>
      <c r="D49" s="290"/>
      <c r="E49" s="291">
        <v>0</v>
      </c>
      <c r="F49" s="291"/>
      <c r="G49" s="292">
        <v>0</v>
      </c>
      <c r="H49" s="293">
        <v>0</v>
      </c>
      <c r="I49" s="67"/>
      <c r="L49" s="292"/>
      <c r="M49" s="293"/>
    </row>
    <row r="50" spans="1:13" ht="15">
      <c r="A50" s="283" t="s">
        <v>60</v>
      </c>
      <c r="B50" s="100">
        <v>250</v>
      </c>
      <c r="C50" s="267"/>
      <c r="D50" s="290"/>
      <c r="E50" s="288">
        <v>0</v>
      </c>
      <c r="F50" s="288">
        <v>0</v>
      </c>
      <c r="G50" s="289">
        <f>SUM(G51:G54)</f>
        <v>0</v>
      </c>
      <c r="H50" s="287">
        <v>0</v>
      </c>
      <c r="I50" s="67"/>
      <c r="L50" s="289"/>
      <c r="M50" s="287"/>
    </row>
    <row r="51" spans="1:13" ht="15">
      <c r="A51" s="408" t="s">
        <v>61</v>
      </c>
      <c r="B51" s="87">
        <v>251</v>
      </c>
      <c r="C51" s="267" t="s">
        <v>62</v>
      </c>
      <c r="D51" s="290"/>
      <c r="E51" s="291">
        <v>0</v>
      </c>
      <c r="F51" s="291"/>
      <c r="G51" s="292">
        <v>0</v>
      </c>
      <c r="H51" s="293">
        <v>0</v>
      </c>
      <c r="I51" s="67"/>
      <c r="L51" s="292"/>
      <c r="M51" s="293"/>
    </row>
    <row r="52" spans="1:13" ht="15">
      <c r="A52" s="408" t="s">
        <v>63</v>
      </c>
      <c r="B52" s="87">
        <v>252</v>
      </c>
      <c r="C52" s="267" t="s">
        <v>64</v>
      </c>
      <c r="D52" s="290"/>
      <c r="E52" s="291">
        <v>0</v>
      </c>
      <c r="F52" s="291"/>
      <c r="G52" s="292">
        <v>0</v>
      </c>
      <c r="H52" s="293">
        <v>0</v>
      </c>
      <c r="I52" s="67"/>
      <c r="L52" s="292"/>
      <c r="M52" s="293"/>
    </row>
    <row r="53" spans="1:13" ht="15">
      <c r="A53" s="408" t="s">
        <v>65</v>
      </c>
      <c r="B53" s="87">
        <v>258</v>
      </c>
      <c r="C53" s="267" t="s">
        <v>66</v>
      </c>
      <c r="D53" s="290"/>
      <c r="E53" s="291">
        <v>458286700</v>
      </c>
      <c r="F53" s="291">
        <v>0</v>
      </c>
      <c r="G53" s="292">
        <v>458286700</v>
      </c>
      <c r="H53" s="293">
        <v>458286700</v>
      </c>
      <c r="I53" s="67"/>
      <c r="L53" s="292"/>
      <c r="M53" s="293"/>
    </row>
    <row r="54" spans="1:13" ht="15">
      <c r="A54" s="304" t="s">
        <v>67</v>
      </c>
      <c r="B54" s="87">
        <v>259</v>
      </c>
      <c r="C54" s="267"/>
      <c r="D54" s="290"/>
      <c r="E54" s="291">
        <v>-458286700</v>
      </c>
      <c r="F54" s="291"/>
      <c r="G54" s="294">
        <v>-458286700</v>
      </c>
      <c r="H54" s="295">
        <v>-458286700</v>
      </c>
      <c r="I54" s="67"/>
      <c r="L54" s="296"/>
      <c r="M54" s="297"/>
    </row>
    <row r="55" spans="1:13" ht="15">
      <c r="A55" s="283" t="s">
        <v>68</v>
      </c>
      <c r="B55" s="100">
        <v>260</v>
      </c>
      <c r="C55" s="267"/>
      <c r="D55" s="290"/>
      <c r="E55" s="288">
        <v>13460235764</v>
      </c>
      <c r="F55" s="288">
        <v>0</v>
      </c>
      <c r="G55" s="289">
        <f>SUM(G56:G58)</f>
        <v>13325601553</v>
      </c>
      <c r="H55" s="287">
        <v>13381727286</v>
      </c>
      <c r="I55" s="67"/>
      <c r="L55" s="289"/>
      <c r="M55" s="287"/>
    </row>
    <row r="56" spans="1:13" ht="15">
      <c r="A56" s="408" t="s">
        <v>69</v>
      </c>
      <c r="B56" s="87">
        <v>261</v>
      </c>
      <c r="C56" s="267" t="s">
        <v>70</v>
      </c>
      <c r="D56" s="290"/>
      <c r="E56" s="291">
        <v>13372749941</v>
      </c>
      <c r="F56" s="291"/>
      <c r="G56" s="292">
        <v>12586353289</v>
      </c>
      <c r="H56" s="293">
        <v>13294241463</v>
      </c>
      <c r="I56" s="67"/>
      <c r="L56" s="292"/>
      <c r="M56" s="293"/>
    </row>
    <row r="57" spans="1:13" ht="15">
      <c r="A57" s="99" t="s">
        <v>71</v>
      </c>
      <c r="B57" s="87">
        <v>262</v>
      </c>
      <c r="C57" s="267" t="s">
        <v>72</v>
      </c>
      <c r="D57" s="290"/>
      <c r="E57" s="291">
        <v>0</v>
      </c>
      <c r="F57" s="291"/>
      <c r="G57" s="294">
        <v>0</v>
      </c>
      <c r="H57" s="295">
        <v>0</v>
      </c>
      <c r="I57" s="67"/>
      <c r="L57" s="296"/>
      <c r="M57" s="297"/>
    </row>
    <row r="58" spans="1:13" ht="15">
      <c r="A58" s="99" t="s">
        <v>73</v>
      </c>
      <c r="B58" s="87">
        <v>268</v>
      </c>
      <c r="C58" s="267"/>
      <c r="D58" s="290"/>
      <c r="E58" s="291">
        <v>87485823</v>
      </c>
      <c r="F58" s="291"/>
      <c r="G58" s="294">
        <v>739248264</v>
      </c>
      <c r="H58" s="295">
        <v>87485823</v>
      </c>
      <c r="I58" s="67"/>
      <c r="L58" s="306"/>
      <c r="M58" s="307"/>
    </row>
    <row r="59" spans="1:13" ht="15">
      <c r="A59" s="283" t="s">
        <v>547</v>
      </c>
      <c r="B59" s="100">
        <v>269</v>
      </c>
      <c r="C59" s="267"/>
      <c r="D59" s="290"/>
      <c r="E59" s="291"/>
      <c r="F59" s="291"/>
      <c r="G59" s="292">
        <v>0</v>
      </c>
      <c r="H59" s="293">
        <v>0</v>
      </c>
      <c r="I59" s="67"/>
      <c r="L59" s="296"/>
      <c r="M59" s="297"/>
    </row>
    <row r="60" spans="1:13" ht="15.75" thickBot="1">
      <c r="A60" s="308" t="s">
        <v>74</v>
      </c>
      <c r="B60" s="277">
        <v>270</v>
      </c>
      <c r="C60" s="278"/>
      <c r="D60" s="309"/>
      <c r="E60" s="310">
        <v>704763321674</v>
      </c>
      <c r="F60" s="310">
        <v>0</v>
      </c>
      <c r="G60" s="311">
        <f>G7+G29</f>
        <v>732021764086</v>
      </c>
      <c r="H60" s="312">
        <v>701356318457</v>
      </c>
      <c r="I60" s="67"/>
      <c r="L60" s="311"/>
      <c r="M60" s="312"/>
    </row>
    <row r="61" spans="1:13" ht="15">
      <c r="A61" s="313"/>
      <c r="B61" s="314"/>
      <c r="C61" s="315"/>
      <c r="D61" s="290"/>
      <c r="E61" s="316"/>
      <c r="F61" s="316"/>
      <c r="G61" s="317"/>
      <c r="H61" s="317"/>
      <c r="L61" s="317"/>
      <c r="M61" s="317"/>
    </row>
    <row r="62" spans="1:13" ht="15.75" thickBot="1">
      <c r="A62" s="313"/>
      <c r="B62" s="314"/>
      <c r="C62" s="315"/>
      <c r="D62" s="290"/>
      <c r="E62" s="316"/>
      <c r="F62" s="316"/>
      <c r="G62" s="317"/>
      <c r="H62" s="10" t="s">
        <v>126</v>
      </c>
      <c r="L62" s="317"/>
      <c r="M62" s="10"/>
    </row>
    <row r="63" spans="1:13" s="3" customFormat="1" ht="30">
      <c r="A63" s="280" t="s">
        <v>75</v>
      </c>
      <c r="B63" s="82" t="s">
        <v>533</v>
      </c>
      <c r="C63" s="264" t="s">
        <v>4</v>
      </c>
      <c r="D63" s="281"/>
      <c r="E63" s="282" t="s">
        <v>5</v>
      </c>
      <c r="F63" s="282" t="s">
        <v>6</v>
      </c>
      <c r="G63" s="83" t="s">
        <v>545</v>
      </c>
      <c r="H63" s="266" t="s">
        <v>535</v>
      </c>
      <c r="L63" s="83"/>
      <c r="M63" s="266"/>
    </row>
    <row r="64" spans="1:13" s="112" customFormat="1" ht="15">
      <c r="A64" s="283" t="s">
        <v>76</v>
      </c>
      <c r="B64" s="100">
        <v>300</v>
      </c>
      <c r="C64" s="263"/>
      <c r="D64" s="284"/>
      <c r="E64" s="288">
        <v>611075927432</v>
      </c>
      <c r="F64" s="288">
        <v>0</v>
      </c>
      <c r="G64" s="446">
        <f>G65+G77</f>
        <v>636152043316</v>
      </c>
      <c r="H64" s="424">
        <f>H65+H77</f>
        <v>612624266794</v>
      </c>
      <c r="I64" s="67"/>
      <c r="L64" s="289"/>
      <c r="M64" s="287"/>
    </row>
    <row r="65" spans="1:13" ht="15.75" customHeight="1">
      <c r="A65" s="283" t="s">
        <v>77</v>
      </c>
      <c r="B65" s="100">
        <v>310</v>
      </c>
      <c r="C65" s="263"/>
      <c r="D65" s="284"/>
      <c r="E65" s="288">
        <v>604713122377</v>
      </c>
      <c r="F65" s="288">
        <v>0</v>
      </c>
      <c r="G65" s="289">
        <f>SUM(G66:G76)</f>
        <v>575926709223</v>
      </c>
      <c r="H65" s="287">
        <f>SUM(H66:H76)</f>
        <v>569617479549</v>
      </c>
      <c r="I65" s="67"/>
      <c r="L65" s="289"/>
      <c r="M65" s="287"/>
    </row>
    <row r="66" spans="1:13" ht="15">
      <c r="A66" s="408" t="s">
        <v>78</v>
      </c>
      <c r="B66" s="87">
        <v>311</v>
      </c>
      <c r="C66" s="267" t="s">
        <v>79</v>
      </c>
      <c r="D66" s="290"/>
      <c r="E66" s="291">
        <v>62909287499</v>
      </c>
      <c r="F66" s="291">
        <v>0</v>
      </c>
      <c r="G66" s="292">
        <v>49337462379</v>
      </c>
      <c r="H66" s="293">
        <v>94256326625</v>
      </c>
      <c r="I66" s="67"/>
      <c r="L66" s="292"/>
      <c r="M66" s="293"/>
    </row>
    <row r="67" spans="1:13" ht="15">
      <c r="A67" s="408" t="s">
        <v>80</v>
      </c>
      <c r="B67" s="87">
        <v>312</v>
      </c>
      <c r="C67" s="267"/>
      <c r="D67" s="290"/>
      <c r="E67" s="291">
        <v>55870933957</v>
      </c>
      <c r="F67" s="291">
        <v>-267745811</v>
      </c>
      <c r="G67" s="292">
        <v>34221479475</v>
      </c>
      <c r="H67" s="295">
        <v>52314621745</v>
      </c>
      <c r="I67" s="67"/>
      <c r="L67" s="292"/>
      <c r="M67" s="297"/>
    </row>
    <row r="68" spans="1:13" ht="15">
      <c r="A68" s="408" t="s">
        <v>81</v>
      </c>
      <c r="B68" s="87">
        <v>313</v>
      </c>
      <c r="C68" s="267"/>
      <c r="D68" s="290"/>
      <c r="E68" s="291">
        <v>238604228428</v>
      </c>
      <c r="F68" s="291">
        <v>-79734845228</v>
      </c>
      <c r="G68" s="292">
        <v>363325713020</v>
      </c>
      <c r="H68" s="295">
        <v>329602720436</v>
      </c>
      <c r="I68" s="67"/>
      <c r="L68" s="292"/>
      <c r="M68" s="297"/>
    </row>
    <row r="69" spans="1:13" ht="15">
      <c r="A69" s="408" t="s">
        <v>82</v>
      </c>
      <c r="B69" s="87">
        <v>314</v>
      </c>
      <c r="C69" s="267" t="s">
        <v>35</v>
      </c>
      <c r="D69" s="290"/>
      <c r="E69" s="291">
        <v>11665351555</v>
      </c>
      <c r="F69" s="291"/>
      <c r="G69" s="292">
        <v>12081094960</v>
      </c>
      <c r="H69" s="293">
        <v>5120395521</v>
      </c>
      <c r="I69" s="67"/>
      <c r="L69" s="292"/>
      <c r="M69" s="293"/>
    </row>
    <row r="70" spans="1:13" ht="15">
      <c r="A70" s="99" t="s">
        <v>83</v>
      </c>
      <c r="B70" s="87">
        <v>315</v>
      </c>
      <c r="C70" s="267"/>
      <c r="D70" s="290"/>
      <c r="E70" s="291">
        <v>2856190811</v>
      </c>
      <c r="F70" s="291"/>
      <c r="G70" s="294">
        <v>6518246092</v>
      </c>
      <c r="H70" s="295">
        <v>3540546743</v>
      </c>
      <c r="I70" s="67"/>
      <c r="L70" s="296"/>
      <c r="M70" s="297"/>
    </row>
    <row r="71" spans="1:13" ht="15">
      <c r="A71" s="408" t="s">
        <v>84</v>
      </c>
      <c r="B71" s="87">
        <v>316</v>
      </c>
      <c r="C71" s="267" t="s">
        <v>85</v>
      </c>
      <c r="D71" s="290"/>
      <c r="E71" s="291">
        <v>0</v>
      </c>
      <c r="F71" s="291">
        <v>0</v>
      </c>
      <c r="G71" s="292">
        <v>0</v>
      </c>
      <c r="H71" s="293">
        <v>0</v>
      </c>
      <c r="I71" s="67"/>
      <c r="L71" s="292"/>
      <c r="M71" s="293"/>
    </row>
    <row r="72" spans="1:13" ht="15">
      <c r="A72" s="408" t="s">
        <v>86</v>
      </c>
      <c r="B72" s="87">
        <v>317</v>
      </c>
      <c r="C72" s="267"/>
      <c r="D72" s="290"/>
      <c r="E72" s="291">
        <v>80002591039</v>
      </c>
      <c r="F72" s="291">
        <v>80002591039</v>
      </c>
      <c r="G72" s="292">
        <v>0</v>
      </c>
      <c r="H72" s="293">
        <v>0</v>
      </c>
      <c r="I72" s="67"/>
      <c r="L72" s="292"/>
      <c r="M72" s="293"/>
    </row>
    <row r="73" spans="1:13" ht="30">
      <c r="A73" s="99" t="s">
        <v>87</v>
      </c>
      <c r="B73" s="87">
        <v>318</v>
      </c>
      <c r="C73" s="267"/>
      <c r="D73" s="290"/>
      <c r="E73" s="291">
        <v>0</v>
      </c>
      <c r="F73" s="291"/>
      <c r="G73" s="294">
        <v>0</v>
      </c>
      <c r="H73" s="295">
        <v>0</v>
      </c>
      <c r="I73" s="67"/>
      <c r="L73" s="296"/>
      <c r="M73" s="297"/>
    </row>
    <row r="74" spans="1:13" ht="15">
      <c r="A74" s="408" t="s">
        <v>88</v>
      </c>
      <c r="B74" s="87">
        <v>319</v>
      </c>
      <c r="C74" s="267" t="s">
        <v>89</v>
      </c>
      <c r="D74" s="290"/>
      <c r="E74" s="291">
        <v>152804539088</v>
      </c>
      <c r="F74" s="291">
        <v>0</v>
      </c>
      <c r="G74" s="292">
        <f>164605157623-55287675371</f>
        <v>109317482252</v>
      </c>
      <c r="H74" s="293">
        <f>121203563719-36643982190</f>
        <v>84559581529</v>
      </c>
      <c r="I74" s="67"/>
      <c r="L74" s="292"/>
      <c r="M74" s="293"/>
    </row>
    <row r="75" spans="1:13" ht="15">
      <c r="A75" s="99" t="s">
        <v>90</v>
      </c>
      <c r="B75" s="87">
        <v>320</v>
      </c>
      <c r="C75" s="263"/>
      <c r="D75" s="284"/>
      <c r="E75" s="291">
        <v>0</v>
      </c>
      <c r="F75" s="291"/>
      <c r="G75" s="294">
        <v>0</v>
      </c>
      <c r="H75" s="295">
        <v>0</v>
      </c>
      <c r="I75" s="67"/>
      <c r="L75" s="296"/>
      <c r="M75" s="297"/>
    </row>
    <row r="76" spans="1:13" ht="15">
      <c r="A76" s="410" t="s">
        <v>497</v>
      </c>
      <c r="B76" s="411">
        <v>323</v>
      </c>
      <c r="C76" s="263"/>
      <c r="D76" s="284"/>
      <c r="E76" s="291"/>
      <c r="F76" s="291"/>
      <c r="G76" s="412">
        <v>1125231045</v>
      </c>
      <c r="H76" s="413">
        <v>223286950</v>
      </c>
      <c r="I76" s="67"/>
      <c r="L76" s="296"/>
      <c r="M76" s="297"/>
    </row>
    <row r="77" spans="1:13" ht="15">
      <c r="A77" s="283" t="s">
        <v>91</v>
      </c>
      <c r="B77" s="100">
        <v>330</v>
      </c>
      <c r="C77" s="263"/>
      <c r="D77" s="284"/>
      <c r="E77" s="288">
        <v>6362805055</v>
      </c>
      <c r="F77" s="288">
        <v>0</v>
      </c>
      <c r="G77" s="289">
        <f>SUM(G78:G86)</f>
        <v>60225334093</v>
      </c>
      <c r="H77" s="287">
        <f>SUM(H78:H86)</f>
        <v>43006787245</v>
      </c>
      <c r="I77" s="67"/>
      <c r="L77" s="289"/>
      <c r="M77" s="287"/>
    </row>
    <row r="78" spans="1:13" ht="15">
      <c r="A78" s="408" t="s">
        <v>92</v>
      </c>
      <c r="B78" s="87">
        <v>331</v>
      </c>
      <c r="C78" s="267"/>
      <c r="D78" s="290"/>
      <c r="E78" s="291">
        <v>0</v>
      </c>
      <c r="F78" s="291">
        <v>0</v>
      </c>
      <c r="G78" s="292">
        <v>0</v>
      </c>
      <c r="H78" s="295">
        <v>0</v>
      </c>
      <c r="I78" s="67"/>
      <c r="L78" s="292"/>
      <c r="M78" s="297"/>
    </row>
    <row r="79" spans="1:13" ht="15">
      <c r="A79" s="408" t="s">
        <v>93</v>
      </c>
      <c r="B79" s="87">
        <v>332</v>
      </c>
      <c r="C79" s="267" t="s">
        <v>94</v>
      </c>
      <c r="D79" s="290"/>
      <c r="E79" s="291">
        <v>0</v>
      </c>
      <c r="F79" s="291">
        <v>0</v>
      </c>
      <c r="G79" s="292">
        <v>0</v>
      </c>
      <c r="H79" s="293">
        <v>0</v>
      </c>
      <c r="I79" s="67"/>
      <c r="L79" s="292"/>
      <c r="M79" s="293"/>
    </row>
    <row r="80" spans="1:13" ht="15">
      <c r="A80" s="408" t="s">
        <v>95</v>
      </c>
      <c r="B80" s="87">
        <v>333</v>
      </c>
      <c r="C80" s="267"/>
      <c r="D80" s="290"/>
      <c r="E80" s="291">
        <v>0</v>
      </c>
      <c r="F80" s="291">
        <v>0</v>
      </c>
      <c r="G80" s="292">
        <v>0</v>
      </c>
      <c r="H80" s="295">
        <v>0</v>
      </c>
      <c r="I80" s="67"/>
      <c r="L80" s="292"/>
      <c r="M80" s="297"/>
    </row>
    <row r="81" spans="1:13" ht="15">
      <c r="A81" s="408" t="s">
        <v>96</v>
      </c>
      <c r="B81" s="87">
        <v>334</v>
      </c>
      <c r="C81" s="267" t="s">
        <v>97</v>
      </c>
      <c r="D81" s="290"/>
      <c r="E81" s="291">
        <v>5298540000</v>
      </c>
      <c r="F81" s="291">
        <v>0</v>
      </c>
      <c r="G81" s="292">
        <v>2799845000</v>
      </c>
      <c r="H81" s="293">
        <v>5298540000</v>
      </c>
      <c r="I81" s="67"/>
      <c r="L81" s="292"/>
      <c r="M81" s="293"/>
    </row>
    <row r="82" spans="1:13" ht="15">
      <c r="A82" s="99" t="s">
        <v>98</v>
      </c>
      <c r="B82" s="87">
        <v>335</v>
      </c>
      <c r="C82" s="267" t="s">
        <v>72</v>
      </c>
      <c r="D82" s="290"/>
      <c r="E82" s="291">
        <v>0</v>
      </c>
      <c r="F82" s="291"/>
      <c r="G82" s="294">
        <v>0</v>
      </c>
      <c r="H82" s="295">
        <v>0</v>
      </c>
      <c r="I82" s="67"/>
      <c r="L82" s="296"/>
      <c r="M82" s="297"/>
    </row>
    <row r="83" spans="1:13" ht="15">
      <c r="A83" s="99" t="s">
        <v>99</v>
      </c>
      <c r="B83" s="87">
        <v>336</v>
      </c>
      <c r="C83" s="267"/>
      <c r="D83" s="290"/>
      <c r="E83" s="291">
        <v>377710420</v>
      </c>
      <c r="F83" s="291"/>
      <c r="G83" s="294">
        <v>387970374</v>
      </c>
      <c r="H83" s="295">
        <v>377710420</v>
      </c>
      <c r="I83" s="67"/>
      <c r="L83" s="296"/>
      <c r="M83" s="297"/>
    </row>
    <row r="84" spans="1:13" ht="15">
      <c r="A84" s="99" t="s">
        <v>100</v>
      </c>
      <c r="B84" s="87">
        <v>337</v>
      </c>
      <c r="C84" s="267"/>
      <c r="D84" s="290"/>
      <c r="E84" s="291">
        <v>686554635</v>
      </c>
      <c r="F84" s="291"/>
      <c r="G84" s="294">
        <v>1749843348</v>
      </c>
      <c r="H84" s="295">
        <v>686554635</v>
      </c>
      <c r="I84" s="67"/>
      <c r="L84" s="296"/>
      <c r="M84" s="297"/>
    </row>
    <row r="85" spans="1:13" ht="15">
      <c r="A85" s="410" t="s">
        <v>498</v>
      </c>
      <c r="B85" s="411">
        <v>338</v>
      </c>
      <c r="C85" s="267"/>
      <c r="D85" s="290"/>
      <c r="E85" s="291"/>
      <c r="F85" s="291"/>
      <c r="G85" s="412">
        <v>55287675371</v>
      </c>
      <c r="H85" s="413">
        <v>36643982190</v>
      </c>
      <c r="I85" s="67"/>
      <c r="L85" s="296"/>
      <c r="M85" s="297"/>
    </row>
    <row r="86" spans="1:13" ht="15">
      <c r="A86" s="410" t="s">
        <v>536</v>
      </c>
      <c r="B86" s="411">
        <v>339</v>
      </c>
      <c r="C86" s="267"/>
      <c r="D86" s="290"/>
      <c r="E86" s="291"/>
      <c r="F86" s="291"/>
      <c r="G86" s="412">
        <v>0</v>
      </c>
      <c r="H86" s="413">
        <v>0</v>
      </c>
      <c r="I86" s="67"/>
      <c r="L86" s="296"/>
      <c r="M86" s="297"/>
    </row>
    <row r="87" spans="1:13" ht="15">
      <c r="A87" s="283" t="s">
        <v>101</v>
      </c>
      <c r="B87" s="100">
        <v>400</v>
      </c>
      <c r="C87" s="263"/>
      <c r="D87" s="284"/>
      <c r="E87" s="288">
        <v>85706276897</v>
      </c>
      <c r="F87" s="288">
        <v>0</v>
      </c>
      <c r="G87" s="289">
        <f>G88+G101</f>
        <v>87383748551</v>
      </c>
      <c r="H87" s="287">
        <f>H88+H101</f>
        <v>80933467419</v>
      </c>
      <c r="I87" s="67"/>
      <c r="L87" s="289"/>
      <c r="M87" s="287"/>
    </row>
    <row r="88" spans="1:13" ht="15">
      <c r="A88" s="283" t="s">
        <v>102</v>
      </c>
      <c r="B88" s="100">
        <v>410</v>
      </c>
      <c r="C88" s="267" t="s">
        <v>103</v>
      </c>
      <c r="D88" s="290"/>
      <c r="E88" s="288">
        <v>84007446852</v>
      </c>
      <c r="F88" s="288">
        <v>0</v>
      </c>
      <c r="G88" s="289">
        <f>SUM(G89:G100)</f>
        <v>87383748551</v>
      </c>
      <c r="H88" s="287">
        <f>SUM(H89:H100)</f>
        <v>80933467419</v>
      </c>
      <c r="I88" s="67"/>
      <c r="L88" s="289"/>
      <c r="M88" s="287"/>
    </row>
    <row r="89" spans="1:13" ht="15">
      <c r="A89" s="408" t="s">
        <v>104</v>
      </c>
      <c r="B89" s="87">
        <v>411</v>
      </c>
      <c r="C89" s="267"/>
      <c r="D89" s="290"/>
      <c r="E89" s="291">
        <v>58180000000</v>
      </c>
      <c r="F89" s="291"/>
      <c r="G89" s="292">
        <v>58180000000</v>
      </c>
      <c r="H89" s="293">
        <v>58180000000</v>
      </c>
      <c r="I89" s="67"/>
      <c r="L89" s="292"/>
      <c r="M89" s="293"/>
    </row>
    <row r="90" spans="1:13" ht="15">
      <c r="A90" s="408" t="s">
        <v>105</v>
      </c>
      <c r="B90" s="87">
        <v>412</v>
      </c>
      <c r="C90" s="267"/>
      <c r="D90" s="290"/>
      <c r="E90" s="291">
        <v>5450293250</v>
      </c>
      <c r="F90" s="291"/>
      <c r="G90" s="292">
        <v>5450293250</v>
      </c>
      <c r="H90" s="293">
        <v>5450293250</v>
      </c>
      <c r="I90" s="67"/>
      <c r="L90" s="292"/>
      <c r="M90" s="293"/>
    </row>
    <row r="91" spans="1:13" ht="15">
      <c r="A91" s="408" t="s">
        <v>106</v>
      </c>
      <c r="B91" s="87">
        <v>413</v>
      </c>
      <c r="C91" s="267"/>
      <c r="D91" s="290"/>
      <c r="E91" s="291">
        <v>0</v>
      </c>
      <c r="F91" s="291"/>
      <c r="G91" s="292">
        <v>0</v>
      </c>
      <c r="H91" s="293">
        <v>0</v>
      </c>
      <c r="I91" s="67"/>
      <c r="L91" s="292"/>
      <c r="M91" s="293"/>
    </row>
    <row r="92" spans="1:13" ht="15">
      <c r="A92" s="408" t="s">
        <v>107</v>
      </c>
      <c r="B92" s="87">
        <v>414</v>
      </c>
      <c r="C92" s="267"/>
      <c r="D92" s="290"/>
      <c r="E92" s="291">
        <v>0</v>
      </c>
      <c r="F92" s="291"/>
      <c r="G92" s="292">
        <v>0</v>
      </c>
      <c r="H92" s="293">
        <v>0</v>
      </c>
      <c r="I92" s="67"/>
      <c r="L92" s="292"/>
      <c r="M92" s="293"/>
    </row>
    <row r="93" spans="1:13" ht="15">
      <c r="A93" s="408" t="s">
        <v>108</v>
      </c>
      <c r="B93" s="87">
        <v>415</v>
      </c>
      <c r="C93" s="267"/>
      <c r="D93" s="290"/>
      <c r="E93" s="291">
        <v>0</v>
      </c>
      <c r="F93" s="291"/>
      <c r="G93" s="292">
        <v>0</v>
      </c>
      <c r="H93" s="293">
        <v>0</v>
      </c>
      <c r="I93" s="67"/>
      <c r="L93" s="292"/>
      <c r="M93" s="293"/>
    </row>
    <row r="94" spans="1:13" ht="15">
      <c r="A94" s="408" t="s">
        <v>109</v>
      </c>
      <c r="B94" s="87">
        <v>416</v>
      </c>
      <c r="C94" s="267"/>
      <c r="D94" s="290"/>
      <c r="E94" s="291">
        <v>0</v>
      </c>
      <c r="F94" s="291"/>
      <c r="G94" s="292">
        <v>0</v>
      </c>
      <c r="H94" s="293">
        <v>0</v>
      </c>
      <c r="I94" s="67"/>
      <c r="L94" s="292"/>
      <c r="M94" s="293"/>
    </row>
    <row r="95" spans="1:13" ht="15">
      <c r="A95" s="408" t="s">
        <v>110</v>
      </c>
      <c r="B95" s="87">
        <v>417</v>
      </c>
      <c r="C95" s="267"/>
      <c r="D95" s="290"/>
      <c r="E95" s="291">
        <v>10289159552</v>
      </c>
      <c r="F95" s="291"/>
      <c r="G95" s="292">
        <v>10289159552</v>
      </c>
      <c r="H95" s="293">
        <v>6958734939</v>
      </c>
      <c r="I95" s="67"/>
      <c r="L95" s="292"/>
      <c r="M95" s="293"/>
    </row>
    <row r="96" spans="1:13" ht="15">
      <c r="A96" s="408" t="s">
        <v>111</v>
      </c>
      <c r="B96" s="87">
        <v>418</v>
      </c>
      <c r="C96" s="267"/>
      <c r="D96" s="290"/>
      <c r="E96" s="291">
        <v>2044776221</v>
      </c>
      <c r="F96" s="291"/>
      <c r="G96" s="292">
        <v>2044776221</v>
      </c>
      <c r="H96" s="293">
        <v>1401524776</v>
      </c>
      <c r="I96" s="67"/>
      <c r="L96" s="292"/>
      <c r="M96" s="293"/>
    </row>
    <row r="97" spans="1:13" ht="15">
      <c r="A97" s="408" t="s">
        <v>112</v>
      </c>
      <c r="B97" s="87">
        <v>419</v>
      </c>
      <c r="C97" s="267"/>
      <c r="D97" s="290"/>
      <c r="E97" s="291">
        <v>0</v>
      </c>
      <c r="F97" s="291"/>
      <c r="G97" s="292">
        <v>0</v>
      </c>
      <c r="H97" s="293">
        <v>0</v>
      </c>
      <c r="I97" s="67"/>
      <c r="L97" s="292"/>
      <c r="M97" s="293"/>
    </row>
    <row r="98" spans="1:13" ht="15">
      <c r="A98" s="408" t="s">
        <v>113</v>
      </c>
      <c r="B98" s="87">
        <v>420</v>
      </c>
      <c r="C98" s="267"/>
      <c r="D98" s="290"/>
      <c r="E98" s="291">
        <v>8043217829</v>
      </c>
      <c r="F98" s="291"/>
      <c r="G98" s="292">
        <v>11419519528</v>
      </c>
      <c r="H98" s="293">
        <v>8942914454</v>
      </c>
      <c r="I98" s="67"/>
      <c r="L98" s="292"/>
      <c r="M98" s="293"/>
    </row>
    <row r="99" spans="1:13" ht="15">
      <c r="A99" s="408" t="s">
        <v>114</v>
      </c>
      <c r="B99" s="87">
        <v>421</v>
      </c>
      <c r="C99" s="267"/>
      <c r="D99" s="290"/>
      <c r="E99" s="291">
        <v>0</v>
      </c>
      <c r="F99" s="291"/>
      <c r="G99" s="292">
        <v>0</v>
      </c>
      <c r="H99" s="293">
        <v>0</v>
      </c>
      <c r="I99" s="67"/>
      <c r="L99" s="292"/>
      <c r="M99" s="293"/>
    </row>
    <row r="100" spans="1:13" ht="15">
      <c r="A100" s="414" t="s">
        <v>537</v>
      </c>
      <c r="B100" s="411">
        <v>422</v>
      </c>
      <c r="C100" s="415"/>
      <c r="D100" s="416"/>
      <c r="E100" s="417">
        <v>0</v>
      </c>
      <c r="F100" s="417"/>
      <c r="G100" s="418">
        <v>0</v>
      </c>
      <c r="H100" s="419">
        <v>0</v>
      </c>
      <c r="I100" s="67"/>
      <c r="L100" s="292"/>
      <c r="M100" s="293"/>
    </row>
    <row r="101" spans="1:13" ht="15">
      <c r="A101" s="283" t="s">
        <v>115</v>
      </c>
      <c r="B101" s="100">
        <v>430</v>
      </c>
      <c r="C101" s="263"/>
      <c r="D101" s="284"/>
      <c r="E101" s="288">
        <v>1698830045</v>
      </c>
      <c r="F101" s="288">
        <v>0</v>
      </c>
      <c r="G101" s="289">
        <f>SUM(G102:G103)</f>
        <v>0</v>
      </c>
      <c r="H101" s="287">
        <f>SUM(H102:H103)</f>
        <v>0</v>
      </c>
      <c r="I101" s="67"/>
      <c r="L101" s="289"/>
      <c r="M101" s="287"/>
    </row>
    <row r="102" spans="1:13" ht="15">
      <c r="A102" s="408" t="s">
        <v>538</v>
      </c>
      <c r="B102" s="87">
        <v>432</v>
      </c>
      <c r="C102" s="267" t="s">
        <v>116</v>
      </c>
      <c r="D102" s="290"/>
      <c r="E102" s="291">
        <v>0</v>
      </c>
      <c r="F102" s="291">
        <v>0</v>
      </c>
      <c r="G102" s="292">
        <v>0</v>
      </c>
      <c r="H102" s="293">
        <v>0</v>
      </c>
      <c r="I102" s="67"/>
      <c r="L102" s="292"/>
      <c r="M102" s="293"/>
    </row>
    <row r="103" spans="1:13" ht="15">
      <c r="A103" s="99" t="s">
        <v>539</v>
      </c>
      <c r="B103" s="87">
        <v>433</v>
      </c>
      <c r="C103" s="267"/>
      <c r="D103" s="290"/>
      <c r="E103" s="291">
        <v>0</v>
      </c>
      <c r="F103" s="291"/>
      <c r="G103" s="294">
        <v>0</v>
      </c>
      <c r="H103" s="295">
        <v>0</v>
      </c>
      <c r="I103" s="67"/>
      <c r="L103" s="296"/>
      <c r="M103" s="297"/>
    </row>
    <row r="104" spans="1:13" ht="15">
      <c r="A104" s="319" t="s">
        <v>540</v>
      </c>
      <c r="B104" s="420">
        <v>439</v>
      </c>
      <c r="C104" s="421"/>
      <c r="D104" s="422"/>
      <c r="E104" s="423"/>
      <c r="F104" s="423"/>
      <c r="G104" s="447">
        <v>8485972219</v>
      </c>
      <c r="H104" s="377">
        <v>7798584244</v>
      </c>
      <c r="I104" s="67"/>
      <c r="L104" s="305"/>
      <c r="M104" s="320"/>
    </row>
    <row r="105" spans="1:13" ht="15.75" thickBot="1">
      <c r="A105" s="321" t="s">
        <v>117</v>
      </c>
      <c r="B105" s="322">
        <v>440</v>
      </c>
      <c r="C105" s="323"/>
      <c r="D105" s="324"/>
      <c r="E105" s="325">
        <v>696782204329</v>
      </c>
      <c r="F105" s="325">
        <v>0</v>
      </c>
      <c r="G105" s="326">
        <f>G64+G87+G104</f>
        <v>732021764086</v>
      </c>
      <c r="H105" s="326">
        <f>H64+H87+H104</f>
        <v>701356318457</v>
      </c>
      <c r="I105" s="67"/>
      <c r="L105" s="326"/>
      <c r="M105" s="327"/>
    </row>
    <row r="106" spans="7:8" ht="15">
      <c r="G106" s="6">
        <f>G60-G105</f>
        <v>0</v>
      </c>
      <c r="H106" s="6">
        <f>H60-H105</f>
        <v>0</v>
      </c>
    </row>
    <row r="107" ht="15">
      <c r="A107" s="328" t="s">
        <v>550</v>
      </c>
    </row>
    <row r="112" ht="15">
      <c r="B112" s="11"/>
    </row>
    <row r="113" spans="1:13" ht="15">
      <c r="A113" s="18" t="s">
        <v>118</v>
      </c>
      <c r="B113" s="18" t="s">
        <v>119</v>
      </c>
      <c r="H113" s="19" t="s">
        <v>120</v>
      </c>
      <c r="M113" s="19"/>
    </row>
    <row r="114" spans="1:13" ht="15">
      <c r="A114" s="20" t="s">
        <v>123</v>
      </c>
      <c r="B114" s="20" t="s">
        <v>121</v>
      </c>
      <c r="H114" s="19" t="s">
        <v>122</v>
      </c>
      <c r="M114" s="19"/>
    </row>
    <row r="116" ht="15">
      <c r="A116" s="1" t="s">
        <v>500</v>
      </c>
    </row>
    <row r="117" spans="8:13" ht="15.75" thickBot="1">
      <c r="H117" s="10" t="s">
        <v>126</v>
      </c>
      <c r="M117" s="10"/>
    </row>
    <row r="118" spans="1:13" s="3" customFormat="1" ht="30">
      <c r="A118" s="379" t="s">
        <v>127</v>
      </c>
      <c r="B118" s="264" t="s">
        <v>533</v>
      </c>
      <c r="C118" s="264" t="s">
        <v>4</v>
      </c>
      <c r="D118" s="281"/>
      <c r="E118" s="282" t="s">
        <v>5</v>
      </c>
      <c r="F118" s="282" t="s">
        <v>6</v>
      </c>
      <c r="G118" s="83" t="s">
        <v>534</v>
      </c>
      <c r="H118" s="266" t="s">
        <v>535</v>
      </c>
      <c r="L118" s="380"/>
      <c r="M118" s="266"/>
    </row>
    <row r="119" spans="1:13" ht="15">
      <c r="A119" s="182" t="s">
        <v>501</v>
      </c>
      <c r="B119" s="425" t="s">
        <v>130</v>
      </c>
      <c r="C119" s="267"/>
      <c r="D119" s="290"/>
      <c r="E119" s="291">
        <v>0</v>
      </c>
      <c r="F119" s="291">
        <v>0</v>
      </c>
      <c r="G119" s="292">
        <v>0</v>
      </c>
      <c r="H119" s="293">
        <v>0</v>
      </c>
      <c r="L119" s="292"/>
      <c r="M119" s="293"/>
    </row>
    <row r="120" spans="1:13" ht="15">
      <c r="A120" s="182" t="s">
        <v>502</v>
      </c>
      <c r="B120" s="425" t="s">
        <v>133</v>
      </c>
      <c r="C120" s="381"/>
      <c r="D120" s="382"/>
      <c r="E120" s="291">
        <v>0</v>
      </c>
      <c r="F120" s="291"/>
      <c r="G120" s="294">
        <v>0</v>
      </c>
      <c r="H120" s="295">
        <v>0</v>
      </c>
      <c r="L120" s="296"/>
      <c r="M120" s="297"/>
    </row>
    <row r="121" spans="1:13" ht="15">
      <c r="A121" s="182" t="s">
        <v>503</v>
      </c>
      <c r="B121" s="425" t="s">
        <v>163</v>
      </c>
      <c r="C121" s="381"/>
      <c r="D121" s="382"/>
      <c r="E121" s="291">
        <v>0</v>
      </c>
      <c r="F121" s="291"/>
      <c r="G121" s="294">
        <v>0</v>
      </c>
      <c r="H121" s="295">
        <v>0</v>
      </c>
      <c r="L121" s="296"/>
      <c r="M121" s="297"/>
    </row>
    <row r="122" spans="1:13" ht="15">
      <c r="A122" s="182" t="s">
        <v>504</v>
      </c>
      <c r="B122" s="425" t="s">
        <v>165</v>
      </c>
      <c r="C122" s="381"/>
      <c r="D122" s="382"/>
      <c r="E122" s="291">
        <v>0</v>
      </c>
      <c r="F122" s="291"/>
      <c r="G122" s="294">
        <v>0</v>
      </c>
      <c r="H122" s="295">
        <v>0</v>
      </c>
      <c r="L122" s="296"/>
      <c r="M122" s="297"/>
    </row>
    <row r="123" spans="1:13" ht="15">
      <c r="A123" s="182" t="s">
        <v>505</v>
      </c>
      <c r="B123" s="425" t="s">
        <v>167</v>
      </c>
      <c r="C123" s="381"/>
      <c r="D123" s="382"/>
      <c r="E123" s="291"/>
      <c r="F123" s="291"/>
      <c r="G123" s="294">
        <v>0</v>
      </c>
      <c r="H123" s="295">
        <v>0</v>
      </c>
      <c r="L123" s="292"/>
      <c r="M123" s="293"/>
    </row>
    <row r="124" spans="1:13" ht="15">
      <c r="A124" s="182" t="s">
        <v>506</v>
      </c>
      <c r="B124" s="425" t="s">
        <v>169</v>
      </c>
      <c r="C124" s="381"/>
      <c r="D124" s="382"/>
      <c r="E124" s="291">
        <v>0</v>
      </c>
      <c r="F124" s="291"/>
      <c r="G124" s="294">
        <v>0</v>
      </c>
      <c r="H124" s="295">
        <v>0</v>
      </c>
      <c r="L124" s="296"/>
      <c r="M124" s="297"/>
    </row>
    <row r="125" spans="1:13" ht="15.75" thickBot="1">
      <c r="A125" s="383"/>
      <c r="B125" s="384"/>
      <c r="C125" s="384"/>
      <c r="D125" s="385"/>
      <c r="E125" s="386"/>
      <c r="F125" s="386"/>
      <c r="G125" s="387"/>
      <c r="H125" s="388"/>
      <c r="L125" s="387"/>
      <c r="M125" s="388"/>
    </row>
    <row r="126" ht="15">
      <c r="B126" s="3"/>
    </row>
    <row r="127" spans="1:2" ht="15">
      <c r="A127" s="328" t="s">
        <v>550</v>
      </c>
      <c r="B127" s="3"/>
    </row>
    <row r="128" ht="15">
      <c r="B128" s="3"/>
    </row>
    <row r="129" ht="15">
      <c r="B129" s="3"/>
    </row>
    <row r="132" ht="15">
      <c r="B132" s="11"/>
    </row>
    <row r="133" spans="1:8" ht="15">
      <c r="A133" s="18" t="s">
        <v>118</v>
      </c>
      <c r="B133" s="18" t="s">
        <v>119</v>
      </c>
      <c r="H133" s="456" t="s">
        <v>546</v>
      </c>
    </row>
    <row r="134" spans="1:8" ht="15">
      <c r="A134" s="20" t="s">
        <v>123</v>
      </c>
      <c r="B134" s="20" t="s">
        <v>121</v>
      </c>
      <c r="H134" s="19" t="s">
        <v>122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6" r:id="rId19" tooltip="Click here" display="1. Vay và nợ ngắn hạn"/>
    <hyperlink ref="A67" r:id="rId20" tooltip="Click here" display="2. Phải trả người bán "/>
    <hyperlink ref="A68" r:id="rId21" tooltip="Click here" display="3. Người mua trả tiền trước"/>
    <hyperlink ref="A69" r:id="rId22" tooltip="Click here" display="4. Thuế và các khoản phải nộp Nhà nước"/>
    <hyperlink ref="A74" r:id="rId23" tooltip="Click here" display="9. Các khoản phải trả, phải nộp ngắn hạn khác"/>
    <hyperlink ref="A78" r:id="rId24" tooltip="Click here" display="  1. Phải trả dài hạn người bán "/>
    <hyperlink ref="A79" r:id="rId25" tooltip="Click here" display="  2. Phải trả dài hạn nội bộ "/>
    <hyperlink ref="A80" r:id="rId26" tooltip="Click here" display="3. Phải trả dài hạn khác"/>
    <hyperlink ref="A81" r:id="rId27" tooltip="Click here" display="4. Vay và nợ dài hạn "/>
    <hyperlink ref="A89" location="Von" tooltip="Click here" display="1. Vốn đầu tư của chủ sở hữu"/>
    <hyperlink ref="A90" r:id="rId28" tooltip="Click here" display="2. Thặng dư vốn cổ phần"/>
    <hyperlink ref="A91" r:id="rId29" tooltip="Click here" display="3. Vốn khác của chủ sở hữu "/>
    <hyperlink ref="A92" r:id="rId30" tooltip="Click here" display="4. Cổ phiếu quỹ"/>
    <hyperlink ref="A93" r:id="rId31" tooltip="Click here" display="5. Chênh lệch đánh giá lại tài sản"/>
    <hyperlink ref="A94" r:id="rId32" tooltip="Click here" display="6. Chênh lệch tỷ giá hối đoái"/>
    <hyperlink ref="A95" r:id="rId33" tooltip="Click here" display="7. Quỹ đầu tư phát triển"/>
    <hyperlink ref="A96" r:id="rId34" tooltip="Click here" display="8. Quỹ dự phòng tài chính"/>
    <hyperlink ref="A97" r:id="rId35" tooltip="Click here" display="9. Quỹ khác thuộc vốn chủ sở hữu"/>
    <hyperlink ref="A98" location="RE" tooltip="Click here" display="10. Lợi nhuận sau thuế chưa phân phối"/>
    <hyperlink ref="A99" r:id="rId36" tooltip="Click here" display="11. Nguồn vốn đầu tư XDCB"/>
    <hyperlink ref="A102" r:id="rId37" tooltip="Click here" display="2. Nguồn kinh phí "/>
    <hyperlink ref="A119" r:id="rId38" tooltip="Click here" display="1. Tài sản thuê ngoài"/>
    <hyperlink ref="A71" r:id="rId39" tooltip="Click here" display="6. Chi phí phải trả"/>
    <hyperlink ref="A72" r:id="rId40" tooltip="Click here" display="7. Phải trả nội bộ"/>
    <hyperlink ref="A100" r:id="rId41" tooltip="Click here" display="11. Nguồn vốn đầu tư XDCB"/>
  </hyperlinks>
  <printOptions horizontalCentered="1"/>
  <pageMargins left="0.5" right="0.25" top="0.26" bottom="0.32" header="0.17" footer="0.21"/>
  <pageSetup horizontalDpi="600" verticalDpi="600" orientation="portrait" paperSize="9" scale="90" r:id="rId42"/>
  <rowBreaks count="2" manualBreakCount="2">
    <brk id="60" max="255" man="1"/>
    <brk id="1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">
      <selection activeCell="A10" sqref="A10"/>
    </sheetView>
  </sheetViews>
  <sheetFormatPr defaultColWidth="9.00390625" defaultRowHeight="12.75"/>
  <cols>
    <col min="1" max="1" width="42.75390625" style="356" bestFit="1" customWidth="1"/>
    <col min="2" max="2" width="12.75390625" style="354" customWidth="1"/>
    <col min="3" max="3" width="21.125" style="67" customWidth="1"/>
    <col min="4" max="4" width="21.125" style="355" customWidth="1"/>
    <col min="5" max="16384" width="9.125" style="356" customWidth="1"/>
  </cols>
  <sheetData>
    <row r="1" ht="15">
      <c r="A1" s="109" t="s">
        <v>542</v>
      </c>
    </row>
    <row r="2" ht="15">
      <c r="A2" s="7" t="s">
        <v>549</v>
      </c>
    </row>
    <row r="3" ht="15">
      <c r="A3" s="7"/>
    </row>
    <row r="4" ht="15">
      <c r="A4" s="7" t="s">
        <v>532</v>
      </c>
    </row>
    <row r="5" ht="15">
      <c r="A5" s="357"/>
    </row>
    <row r="6" ht="15">
      <c r="A6" s="358" t="s">
        <v>477</v>
      </c>
    </row>
    <row r="7" spans="1:4" ht="15.75" thickBot="1">
      <c r="A7" s="359"/>
      <c r="B7" s="360"/>
      <c r="C7" s="111"/>
      <c r="D7" s="113" t="s">
        <v>126</v>
      </c>
    </row>
    <row r="8" spans="1:4" ht="15">
      <c r="A8" s="361"/>
      <c r="B8" s="362" t="s">
        <v>478</v>
      </c>
      <c r="C8" s="363" t="s">
        <v>552</v>
      </c>
      <c r="D8" s="364" t="s">
        <v>298</v>
      </c>
    </row>
    <row r="9" spans="1:4" ht="15">
      <c r="A9" s="365" t="s">
        <v>479</v>
      </c>
      <c r="B9" s="366"/>
      <c r="C9" s="367"/>
      <c r="D9" s="368"/>
    </row>
    <row r="10" spans="1:4" ht="15">
      <c r="A10" s="369" t="s">
        <v>480</v>
      </c>
      <c r="B10" s="366" t="s">
        <v>481</v>
      </c>
      <c r="C10" s="370">
        <f>CDKT!G7/CDKT!G60*100</f>
        <v>93.084115371732</v>
      </c>
      <c r="D10" s="371">
        <v>93.53965861850607</v>
      </c>
    </row>
    <row r="11" spans="1:4" ht="15">
      <c r="A11" s="369" t="s">
        <v>482</v>
      </c>
      <c r="B11" s="366" t="s">
        <v>481</v>
      </c>
      <c r="C11" s="370">
        <f>CDKT!G29/CDKT!G60*100</f>
        <v>6.915884628268011</v>
      </c>
      <c r="D11" s="371">
        <v>6.460341381493933</v>
      </c>
    </row>
    <row r="12" spans="1:4" ht="15">
      <c r="A12" s="369"/>
      <c r="B12" s="366"/>
      <c r="C12" s="370"/>
      <c r="D12" s="371"/>
    </row>
    <row r="13" spans="1:4" ht="15">
      <c r="A13" s="365" t="s">
        <v>483</v>
      </c>
      <c r="B13" s="366"/>
      <c r="C13" s="370"/>
      <c r="D13" s="371"/>
    </row>
    <row r="14" spans="1:4" ht="15">
      <c r="A14" s="369" t="s">
        <v>484</v>
      </c>
      <c r="B14" s="366" t="s">
        <v>481</v>
      </c>
      <c r="C14" s="370">
        <f>CDKT!G64/CDKT!G105*100</f>
        <v>86.90343300247328</v>
      </c>
      <c r="D14" s="371">
        <v>87.35</v>
      </c>
    </row>
    <row r="15" spans="1:4" ht="15">
      <c r="A15" s="369" t="s">
        <v>485</v>
      </c>
      <c r="B15" s="366" t="s">
        <v>481</v>
      </c>
      <c r="C15" s="370">
        <f>CDKT!G87/CDKT!G105*100</f>
        <v>11.937315642535173</v>
      </c>
      <c r="D15" s="371">
        <v>11.54</v>
      </c>
    </row>
    <row r="16" spans="1:4" ht="15">
      <c r="A16" s="372"/>
      <c r="B16" s="366"/>
      <c r="C16" s="370"/>
      <c r="D16" s="371"/>
    </row>
    <row r="17" spans="1:4" ht="15">
      <c r="A17" s="365" t="s">
        <v>486</v>
      </c>
      <c r="B17" s="366"/>
      <c r="C17" s="370"/>
      <c r="D17" s="371"/>
    </row>
    <row r="18" spans="1:4" ht="15">
      <c r="A18" s="369" t="s">
        <v>487</v>
      </c>
      <c r="B18" s="366" t="s">
        <v>488</v>
      </c>
      <c r="C18" s="370">
        <v>1.0730192336149922</v>
      </c>
      <c r="D18" s="371">
        <v>1.14</v>
      </c>
    </row>
    <row r="19" spans="1:4" ht="15">
      <c r="A19" s="369" t="s">
        <v>489</v>
      </c>
      <c r="B19" s="366" t="s">
        <v>488</v>
      </c>
      <c r="C19" s="370">
        <v>1.081427889355042</v>
      </c>
      <c r="D19" s="371">
        <v>1.15</v>
      </c>
    </row>
    <row r="20" spans="1:4" ht="15">
      <c r="A20" s="369" t="s">
        <v>490</v>
      </c>
      <c r="B20" s="366" t="s">
        <v>488</v>
      </c>
      <c r="C20" s="370">
        <v>0.05983669334988481</v>
      </c>
      <c r="D20" s="371">
        <v>0.17</v>
      </c>
    </row>
    <row r="21" spans="1:4" ht="15">
      <c r="A21" s="372"/>
      <c r="B21" s="366"/>
      <c r="C21" s="370"/>
      <c r="D21" s="371"/>
    </row>
    <row r="22" spans="1:4" ht="15">
      <c r="A22" s="365" t="s">
        <v>491</v>
      </c>
      <c r="B22" s="366"/>
      <c r="C22" s="370"/>
      <c r="D22" s="371"/>
    </row>
    <row r="23" spans="1:4" ht="15">
      <c r="A23" s="369" t="s">
        <v>492</v>
      </c>
      <c r="B23" s="366" t="s">
        <v>481</v>
      </c>
      <c r="C23" s="370">
        <f>'KQKD (goc)'!E22/'KQKD (goc)'!E9*100</f>
        <v>3.07938088795343</v>
      </c>
      <c r="D23" s="371">
        <v>3.8555931627139315</v>
      </c>
    </row>
    <row r="24" spans="1:4" ht="15">
      <c r="A24" s="369" t="s">
        <v>493</v>
      </c>
      <c r="B24" s="366" t="s">
        <v>481</v>
      </c>
      <c r="C24" s="370">
        <f>'KQKD (goc)'!E27/'KQKD (goc)'!E9*100</f>
        <v>2.033715687778826</v>
      </c>
      <c r="D24" s="371">
        <v>2.89</v>
      </c>
    </row>
    <row r="25" spans="1:4" ht="15">
      <c r="A25" s="369" t="s">
        <v>494</v>
      </c>
      <c r="B25" s="366" t="s">
        <v>481</v>
      </c>
      <c r="C25" s="370">
        <f>'KQKD (goc)'!E22/CDKT!G60*100</f>
        <v>2.221429686493525</v>
      </c>
      <c r="D25" s="371">
        <v>2.5873375387738173</v>
      </c>
    </row>
    <row r="26" spans="1:4" ht="15">
      <c r="A26" s="369" t="s">
        <v>495</v>
      </c>
      <c r="B26" s="366" t="s">
        <v>481</v>
      </c>
      <c r="C26" s="370">
        <f>'KQKD (goc)'!E27/CDKT!G60*100</f>
        <v>1.4670989290064735</v>
      </c>
      <c r="D26" s="371">
        <v>1.94</v>
      </c>
    </row>
    <row r="27" spans="1:4" ht="15.75" thickBot="1">
      <c r="A27" s="373" t="s">
        <v>496</v>
      </c>
      <c r="B27" s="374" t="s">
        <v>481</v>
      </c>
      <c r="C27" s="375">
        <f>'KQKD (goc)'!E27/CDKT!G87*100</f>
        <v>12.290023761949383</v>
      </c>
      <c r="D27" s="376">
        <v>15.34</v>
      </c>
    </row>
    <row r="29" spans="1:5" ht="15">
      <c r="A29" s="17" t="str">
        <f>LCTT!A48</f>
        <v>Ngày 16 tháng 01 năm 2012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118</v>
      </c>
      <c r="B35" s="18" t="s">
        <v>119</v>
      </c>
      <c r="C35" s="3"/>
      <c r="D35" s="74" t="s">
        <v>546</v>
      </c>
    </row>
    <row r="36" spans="1:4" ht="15">
      <c r="A36" s="20" t="s">
        <v>123</v>
      </c>
      <c r="B36" s="20" t="s">
        <v>121</v>
      </c>
      <c r="C36" s="3"/>
      <c r="D36" s="108" t="s">
        <v>122</v>
      </c>
    </row>
  </sheetData>
  <printOptions horizontalCentered="1"/>
  <pageMargins left="0.43" right="0.19" top="0.6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9" sqref="A29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471</v>
      </c>
      <c r="B1" s="22"/>
      <c r="C1" s="23"/>
      <c r="D1" s="24"/>
      <c r="E1" s="24"/>
      <c r="F1" s="24"/>
      <c r="G1" s="25"/>
      <c r="H1" s="24"/>
      <c r="I1" s="26" t="s">
        <v>124</v>
      </c>
    </row>
    <row r="2" spans="1:9" ht="26.25" customHeight="1">
      <c r="A2" s="478" t="s">
        <v>472</v>
      </c>
      <c r="B2" s="478"/>
      <c r="C2" s="27"/>
      <c r="D2" s="27"/>
      <c r="E2" s="27"/>
      <c r="F2" s="27"/>
      <c r="G2" s="27"/>
      <c r="H2" s="27"/>
      <c r="I2" s="28" t="s">
        <v>572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82" t="s">
        <v>125</v>
      </c>
      <c r="B4" s="483"/>
      <c r="C4" s="483"/>
      <c r="D4" s="483"/>
      <c r="E4" s="483"/>
      <c r="F4" s="483"/>
      <c r="G4" s="483"/>
      <c r="H4" s="483"/>
      <c r="I4" s="483"/>
    </row>
    <row r="5" spans="1:9" ht="15">
      <c r="A5" s="483" t="s">
        <v>572</v>
      </c>
      <c r="B5" s="483"/>
      <c r="C5" s="483"/>
      <c r="D5" s="483"/>
      <c r="E5" s="483"/>
      <c r="F5" s="483"/>
      <c r="G5" s="483"/>
      <c r="H5" s="483"/>
      <c r="I5" s="483"/>
    </row>
    <row r="6" ht="15.75" thickBot="1">
      <c r="I6" s="33" t="s">
        <v>126</v>
      </c>
    </row>
    <row r="7" spans="1:9" s="34" customFormat="1" ht="15.75" customHeight="1">
      <c r="A7" s="484" t="s">
        <v>127</v>
      </c>
      <c r="B7" s="486" t="s">
        <v>3</v>
      </c>
      <c r="C7" s="486" t="s">
        <v>4</v>
      </c>
      <c r="D7" s="488" t="s">
        <v>569</v>
      </c>
      <c r="E7" s="488"/>
      <c r="F7" s="488"/>
      <c r="G7" s="488"/>
      <c r="H7" s="488" t="s">
        <v>568</v>
      </c>
      <c r="I7" s="489"/>
    </row>
    <row r="8" spans="1:9" s="34" customFormat="1" ht="15.75" customHeight="1">
      <c r="A8" s="485"/>
      <c r="B8" s="487"/>
      <c r="C8" s="487"/>
      <c r="D8" s="35" t="s">
        <v>499</v>
      </c>
      <c r="E8" s="448" t="s">
        <v>571</v>
      </c>
      <c r="F8" s="448" t="s">
        <v>570</v>
      </c>
      <c r="G8" s="35" t="s">
        <v>128</v>
      </c>
      <c r="H8" s="35" t="s">
        <v>499</v>
      </c>
      <c r="I8" s="36" t="s">
        <v>128</v>
      </c>
    </row>
    <row r="9" spans="1:9" s="41" customFormat="1" ht="15.75" customHeight="1">
      <c r="A9" s="428" t="s">
        <v>129</v>
      </c>
      <c r="B9" s="37" t="s">
        <v>130</v>
      </c>
      <c r="C9" s="38" t="s">
        <v>131</v>
      </c>
      <c r="D9" s="39">
        <f>H9-E9</f>
        <v>140179432420</v>
      </c>
      <c r="E9" s="449">
        <v>387892584998</v>
      </c>
      <c r="F9" s="449">
        <v>352349487966</v>
      </c>
      <c r="G9" s="39">
        <f>I9-F9</f>
        <v>118303263561</v>
      </c>
      <c r="H9" s="39">
        <v>528072017418</v>
      </c>
      <c r="I9" s="40">
        <v>470652751527</v>
      </c>
    </row>
    <row r="10" spans="1:9" s="41" customFormat="1" ht="15.75" customHeight="1">
      <c r="A10" s="429" t="s">
        <v>132</v>
      </c>
      <c r="B10" s="42" t="s">
        <v>133</v>
      </c>
      <c r="C10" s="43" t="s">
        <v>134</v>
      </c>
      <c r="D10" s="44"/>
      <c r="E10" s="450"/>
      <c r="F10" s="450"/>
      <c r="G10" s="44"/>
      <c r="H10" s="44"/>
      <c r="I10" s="45"/>
    </row>
    <row r="11" spans="1:9" s="41" customFormat="1" ht="15.75" customHeight="1">
      <c r="A11" s="46" t="s">
        <v>135</v>
      </c>
      <c r="B11" s="47">
        <v>10</v>
      </c>
      <c r="C11" s="48"/>
      <c r="D11" s="49">
        <f aca="true" t="shared" si="0" ref="D11:I11">D9-D10</f>
        <v>140179432420</v>
      </c>
      <c r="E11" s="451">
        <f t="shared" si="0"/>
        <v>387892584998</v>
      </c>
      <c r="F11" s="451">
        <f t="shared" si="0"/>
        <v>352349487966</v>
      </c>
      <c r="G11" s="49">
        <f t="shared" si="0"/>
        <v>118303263561</v>
      </c>
      <c r="H11" s="49">
        <f t="shared" si="0"/>
        <v>528072017418</v>
      </c>
      <c r="I11" s="50">
        <f t="shared" si="0"/>
        <v>470652751527</v>
      </c>
    </row>
    <row r="12" spans="1:9" s="41" customFormat="1" ht="15.75" customHeight="1">
      <c r="A12" s="429" t="s">
        <v>136</v>
      </c>
      <c r="B12" s="51">
        <v>11</v>
      </c>
      <c r="C12" s="43" t="s">
        <v>137</v>
      </c>
      <c r="D12" s="44">
        <f>H12-E12</f>
        <v>136332682564</v>
      </c>
      <c r="E12" s="450">
        <v>357063324689</v>
      </c>
      <c r="F12" s="450">
        <v>326423426211</v>
      </c>
      <c r="G12" s="44">
        <f>I12-F12</f>
        <v>109050564866</v>
      </c>
      <c r="H12" s="44">
        <v>493396007253</v>
      </c>
      <c r="I12" s="45">
        <v>435473991077</v>
      </c>
    </row>
    <row r="13" spans="1:9" s="41" customFormat="1" ht="15.75" customHeight="1">
      <c r="A13" s="46" t="s">
        <v>138</v>
      </c>
      <c r="B13" s="47">
        <v>20</v>
      </c>
      <c r="C13" s="43"/>
      <c r="D13" s="49">
        <f aca="true" t="shared" si="1" ref="D13:I13">D11-D12</f>
        <v>3846749856</v>
      </c>
      <c r="E13" s="451">
        <f t="shared" si="1"/>
        <v>30829260309</v>
      </c>
      <c r="F13" s="451">
        <f t="shared" si="1"/>
        <v>25926061755</v>
      </c>
      <c r="G13" s="49">
        <f t="shared" si="1"/>
        <v>9252698695</v>
      </c>
      <c r="H13" s="49">
        <f t="shared" si="1"/>
        <v>34676010165</v>
      </c>
      <c r="I13" s="50">
        <f t="shared" si="1"/>
        <v>35178760450</v>
      </c>
    </row>
    <row r="14" spans="1:9" s="41" customFormat="1" ht="15.75" customHeight="1">
      <c r="A14" s="429" t="s">
        <v>139</v>
      </c>
      <c r="B14" s="51">
        <v>21</v>
      </c>
      <c r="C14" s="43" t="s">
        <v>140</v>
      </c>
      <c r="D14" s="44">
        <f>H14-E14</f>
        <v>7136271646</v>
      </c>
      <c r="E14" s="450">
        <v>5392247383</v>
      </c>
      <c r="F14" s="450">
        <v>5158689680</v>
      </c>
      <c r="G14" s="44">
        <f>I14-F14</f>
        <v>1330630706</v>
      </c>
      <c r="H14" s="44">
        <v>12528519029</v>
      </c>
      <c r="I14" s="45">
        <v>6489320386</v>
      </c>
    </row>
    <row r="15" spans="1:9" s="41" customFormat="1" ht="15.75" customHeight="1">
      <c r="A15" s="429" t="s">
        <v>141</v>
      </c>
      <c r="B15" s="51">
        <v>22</v>
      </c>
      <c r="C15" s="43" t="s">
        <v>142</v>
      </c>
      <c r="D15" s="44">
        <f>H15-E15</f>
        <v>2621948712</v>
      </c>
      <c r="E15" s="450">
        <v>9142160887</v>
      </c>
      <c r="F15" s="450">
        <v>6044765885</v>
      </c>
      <c r="G15" s="44">
        <f>I15-F15</f>
        <v>2259673011</v>
      </c>
      <c r="H15" s="44">
        <v>11764109599</v>
      </c>
      <c r="I15" s="45">
        <v>8304438896</v>
      </c>
    </row>
    <row r="16" spans="1:9" s="53" customFormat="1" ht="15.75" customHeight="1">
      <c r="A16" s="52" t="s">
        <v>143</v>
      </c>
      <c r="B16" s="43">
        <v>23</v>
      </c>
      <c r="C16" s="43"/>
      <c r="D16" s="427">
        <f>H16-E16</f>
        <v>2624365905</v>
      </c>
      <c r="E16" s="452">
        <v>9139743694</v>
      </c>
      <c r="F16" s="452">
        <v>5557182835</v>
      </c>
      <c r="G16" s="427">
        <f>I16-F16</f>
        <v>2288969361</v>
      </c>
      <c r="H16" s="427">
        <v>11764109599</v>
      </c>
      <c r="I16" s="430">
        <v>7846152196</v>
      </c>
    </row>
    <row r="17" spans="1:9" s="41" customFormat="1" ht="15.75" customHeight="1">
      <c r="A17" s="429" t="s">
        <v>144</v>
      </c>
      <c r="B17" s="51">
        <v>24</v>
      </c>
      <c r="C17" s="43" t="s">
        <v>145</v>
      </c>
      <c r="D17" s="44">
        <f>H17-E17</f>
        <v>0</v>
      </c>
      <c r="E17" s="450"/>
      <c r="F17" s="450"/>
      <c r="G17" s="44">
        <f>I17-F17</f>
        <v>0</v>
      </c>
      <c r="H17" s="44"/>
      <c r="I17" s="45"/>
    </row>
    <row r="18" spans="1:9" s="41" customFormat="1" ht="15.75" customHeight="1">
      <c r="A18" s="429" t="s">
        <v>146</v>
      </c>
      <c r="B18" s="51">
        <v>25</v>
      </c>
      <c r="C18" s="43" t="s">
        <v>147</v>
      </c>
      <c r="D18" s="44">
        <f>H18-E18</f>
        <v>7039860566</v>
      </c>
      <c r="E18" s="450">
        <v>12335758426</v>
      </c>
      <c r="F18" s="450">
        <v>11223347980</v>
      </c>
      <c r="G18" s="44">
        <f>I18-F18</f>
        <v>4355443002</v>
      </c>
      <c r="H18" s="44">
        <v>19375618992</v>
      </c>
      <c r="I18" s="45">
        <v>15578790982</v>
      </c>
    </row>
    <row r="19" spans="1:9" s="41" customFormat="1" ht="15.75" customHeight="1">
      <c r="A19" s="46" t="s">
        <v>148</v>
      </c>
      <c r="B19" s="47">
        <v>30</v>
      </c>
      <c r="C19" s="43"/>
      <c r="D19" s="49">
        <f aca="true" t="shared" si="2" ref="D19:I19">D13+D14-D15-D17-D18</f>
        <v>1321212224</v>
      </c>
      <c r="E19" s="451">
        <f t="shared" si="2"/>
        <v>14743588379</v>
      </c>
      <c r="F19" s="451">
        <f t="shared" si="2"/>
        <v>13816637570</v>
      </c>
      <c r="G19" s="49">
        <f t="shared" si="2"/>
        <v>3968213388</v>
      </c>
      <c r="H19" s="49">
        <f t="shared" si="2"/>
        <v>16064800603</v>
      </c>
      <c r="I19" s="50">
        <f t="shared" si="2"/>
        <v>17784850958</v>
      </c>
    </row>
    <row r="20" spans="1:9" s="41" customFormat="1" ht="15.75" customHeight="1">
      <c r="A20" s="429" t="s">
        <v>149</v>
      </c>
      <c r="B20" s="51">
        <v>31</v>
      </c>
      <c r="C20" s="43" t="s">
        <v>150</v>
      </c>
      <c r="D20" s="44">
        <f>H20-E20</f>
        <v>691100090</v>
      </c>
      <c r="E20" s="450">
        <v>111672575</v>
      </c>
      <c r="F20" s="450">
        <v>0</v>
      </c>
      <c r="G20" s="44">
        <f>I20-F20</f>
        <v>361604350</v>
      </c>
      <c r="H20" s="44">
        <v>802772665</v>
      </c>
      <c r="I20" s="45">
        <v>361604350</v>
      </c>
    </row>
    <row r="21" spans="1:9" s="41" customFormat="1" ht="15.75" customHeight="1">
      <c r="A21" s="429" t="s">
        <v>151</v>
      </c>
      <c r="B21" s="51">
        <v>32</v>
      </c>
      <c r="C21" s="43" t="s">
        <v>152</v>
      </c>
      <c r="D21" s="44">
        <f>H21-E21</f>
        <v>606224489</v>
      </c>
      <c r="E21" s="450">
        <v>0</v>
      </c>
      <c r="F21" s="450">
        <v>0</v>
      </c>
      <c r="G21" s="44">
        <f>I21-F21</f>
        <v>0</v>
      </c>
      <c r="H21" s="44">
        <v>606224489</v>
      </c>
      <c r="I21" s="45">
        <v>0</v>
      </c>
    </row>
    <row r="22" spans="1:9" s="41" customFormat="1" ht="15.75" customHeight="1">
      <c r="A22" s="46" t="s">
        <v>153</v>
      </c>
      <c r="B22" s="47">
        <v>40</v>
      </c>
      <c r="C22" s="43"/>
      <c r="D22" s="49">
        <f aca="true" t="shared" si="3" ref="D22:I22">D20-D21</f>
        <v>84875601</v>
      </c>
      <c r="E22" s="451">
        <f t="shared" si="3"/>
        <v>111672575</v>
      </c>
      <c r="F22" s="451">
        <f t="shared" si="3"/>
        <v>0</v>
      </c>
      <c r="G22" s="49">
        <f t="shared" si="3"/>
        <v>361604350</v>
      </c>
      <c r="H22" s="49">
        <f t="shared" si="3"/>
        <v>196548176</v>
      </c>
      <c r="I22" s="50">
        <f t="shared" si="3"/>
        <v>361604350</v>
      </c>
    </row>
    <row r="23" spans="1:9" s="41" customFormat="1" ht="15.75" customHeight="1">
      <c r="A23" s="54" t="s">
        <v>548</v>
      </c>
      <c r="B23" s="51">
        <v>45</v>
      </c>
      <c r="C23" s="43"/>
      <c r="D23" s="44">
        <v>0</v>
      </c>
      <c r="E23" s="450"/>
      <c r="F23" s="450"/>
      <c r="G23" s="44">
        <v>0</v>
      </c>
      <c r="H23" s="44">
        <v>0</v>
      </c>
      <c r="I23" s="45">
        <v>0</v>
      </c>
    </row>
    <row r="24" spans="1:9" s="41" customFormat="1" ht="15.75" customHeight="1">
      <c r="A24" s="46" t="s">
        <v>508</v>
      </c>
      <c r="B24" s="47">
        <v>50</v>
      </c>
      <c r="C24" s="43"/>
      <c r="D24" s="49">
        <f aca="true" t="shared" si="4" ref="D24:I24">D19+D22</f>
        <v>1406087825</v>
      </c>
      <c r="E24" s="451">
        <f t="shared" si="4"/>
        <v>14855260954</v>
      </c>
      <c r="F24" s="451">
        <f t="shared" si="4"/>
        <v>13816637570</v>
      </c>
      <c r="G24" s="49">
        <f t="shared" si="4"/>
        <v>4329817738</v>
      </c>
      <c r="H24" s="49">
        <f t="shared" si="4"/>
        <v>16261348779</v>
      </c>
      <c r="I24" s="50">
        <f t="shared" si="4"/>
        <v>18146455308</v>
      </c>
    </row>
    <row r="25" spans="1:9" s="41" customFormat="1" ht="15.75" customHeight="1">
      <c r="A25" s="54" t="s">
        <v>509</v>
      </c>
      <c r="B25" s="51">
        <v>51</v>
      </c>
      <c r="C25" s="43" t="s">
        <v>154</v>
      </c>
      <c r="D25" s="44">
        <f>H25-E25</f>
        <v>56591405</v>
      </c>
      <c r="E25" s="450">
        <v>3713815239</v>
      </c>
      <c r="F25" s="450">
        <v>3454159393</v>
      </c>
      <c r="G25" s="44">
        <f>I25-F25</f>
        <v>1082479131</v>
      </c>
      <c r="H25" s="55">
        <v>3770406644</v>
      </c>
      <c r="I25" s="45">
        <v>4536638524</v>
      </c>
    </row>
    <row r="26" spans="1:9" s="41" customFormat="1" ht="15.75" customHeight="1">
      <c r="A26" s="54" t="s">
        <v>510</v>
      </c>
      <c r="B26" s="51">
        <v>52</v>
      </c>
      <c r="C26" s="43" t="s">
        <v>154</v>
      </c>
      <c r="D26" s="44">
        <f>H26-E26</f>
        <v>0</v>
      </c>
      <c r="E26" s="450"/>
      <c r="F26" s="450"/>
      <c r="G26" s="44">
        <f>I26-F26</f>
        <v>0</v>
      </c>
      <c r="H26" s="55"/>
      <c r="I26" s="56"/>
    </row>
    <row r="27" spans="1:9" s="41" customFormat="1" ht="15.75" customHeight="1">
      <c r="A27" s="46" t="s">
        <v>511</v>
      </c>
      <c r="B27" s="47">
        <v>60</v>
      </c>
      <c r="C27" s="43"/>
      <c r="D27" s="49">
        <f aca="true" t="shared" si="5" ref="D27:I27">D24-D25</f>
        <v>1349496420</v>
      </c>
      <c r="E27" s="451">
        <f t="shared" si="5"/>
        <v>11141445715</v>
      </c>
      <c r="F27" s="451">
        <f t="shared" si="5"/>
        <v>10362478177</v>
      </c>
      <c r="G27" s="49">
        <f t="shared" si="5"/>
        <v>3247338607</v>
      </c>
      <c r="H27" s="49">
        <f t="shared" si="5"/>
        <v>12490942135</v>
      </c>
      <c r="I27" s="50">
        <f t="shared" si="5"/>
        <v>13609816784</v>
      </c>
    </row>
    <row r="28" spans="1:9" s="41" customFormat="1" ht="15.75" customHeight="1">
      <c r="A28" s="57" t="s">
        <v>155</v>
      </c>
      <c r="B28" s="58">
        <v>61</v>
      </c>
      <c r="C28" s="59"/>
      <c r="D28" s="49">
        <f>H28-E28</f>
        <v>280211968</v>
      </c>
      <c r="E28" s="453">
        <v>1471246706</v>
      </c>
      <c r="F28" s="453">
        <v>1328759255</v>
      </c>
      <c r="G28" s="49">
        <f>I28-F28</f>
        <v>503143075</v>
      </c>
      <c r="H28" s="60">
        <v>1751458674</v>
      </c>
      <c r="I28" s="61">
        <v>1831902330</v>
      </c>
    </row>
    <row r="29" spans="1:9" s="41" customFormat="1" ht="15.75" customHeight="1">
      <c r="A29" s="57" t="s">
        <v>543</v>
      </c>
      <c r="B29" s="58">
        <v>62</v>
      </c>
      <c r="C29" s="59"/>
      <c r="D29" s="60">
        <f aca="true" t="shared" si="6" ref="D29:I29">D27-D28</f>
        <v>1069284452</v>
      </c>
      <c r="E29" s="453">
        <f t="shared" si="6"/>
        <v>9670199009</v>
      </c>
      <c r="F29" s="453">
        <f t="shared" si="6"/>
        <v>9033718922</v>
      </c>
      <c r="G29" s="60">
        <f t="shared" si="6"/>
        <v>2744195532</v>
      </c>
      <c r="H29" s="60">
        <f t="shared" si="6"/>
        <v>10739483461</v>
      </c>
      <c r="I29" s="61">
        <f t="shared" si="6"/>
        <v>11777914454</v>
      </c>
    </row>
    <row r="30" spans="1:9" s="41" customFormat="1" ht="15.75" customHeight="1" thickBot="1">
      <c r="A30" s="62" t="s">
        <v>544</v>
      </c>
      <c r="B30" s="63">
        <v>70</v>
      </c>
      <c r="C30" s="64"/>
      <c r="D30" s="65">
        <f>D29/5818000</f>
        <v>183.78900859401855</v>
      </c>
      <c r="E30" s="454">
        <f>E29/5818000</f>
        <v>1662.117395840495</v>
      </c>
      <c r="F30" s="454">
        <f>F29/3000000</f>
        <v>3011.2396406666667</v>
      </c>
      <c r="G30" s="65">
        <f>G29/5818000</f>
        <v>471.6733468545892</v>
      </c>
      <c r="H30" s="65">
        <f>H29/5818000</f>
        <v>1845.9064044345137</v>
      </c>
      <c r="I30" s="66">
        <v>3527</v>
      </c>
    </row>
    <row r="31" spans="4:8" ht="5.25" customHeight="1">
      <c r="D31" s="67"/>
      <c r="E31" s="67"/>
      <c r="F31" s="67"/>
      <c r="G31" s="67"/>
      <c r="H31" s="67"/>
    </row>
    <row r="32" spans="1:9" ht="15">
      <c r="A32" s="17"/>
      <c r="D32" s="444"/>
      <c r="E32" s="68"/>
      <c r="F32" s="68"/>
      <c r="G32" s="444"/>
      <c r="H32" s="479" t="str">
        <f>CDKT!A127</f>
        <v>Ngày 16 tháng 01 năm 2012</v>
      </c>
      <c r="I32" s="479"/>
    </row>
    <row r="33" spans="1:9" ht="16.5" customHeight="1">
      <c r="A33" s="431" t="s">
        <v>156</v>
      </c>
      <c r="B33" s="69"/>
      <c r="D33" s="70" t="s">
        <v>119</v>
      </c>
      <c r="E33" s="70"/>
      <c r="F33" s="70"/>
      <c r="G33" s="5"/>
      <c r="H33" s="480" t="s">
        <v>546</v>
      </c>
      <c r="I33" s="480"/>
    </row>
    <row r="34" spans="1:9" ht="15">
      <c r="A34" s="432"/>
      <c r="D34" s="455"/>
      <c r="E34" s="71"/>
      <c r="F34" s="71"/>
      <c r="G34" s="5"/>
      <c r="H34" s="5"/>
      <c r="I34" s="72"/>
    </row>
    <row r="35" spans="1:9" ht="15">
      <c r="A35" s="432"/>
      <c r="D35" s="433"/>
      <c r="E35" s="73"/>
      <c r="F35" s="73"/>
      <c r="G35" s="5"/>
      <c r="H35" s="5"/>
      <c r="I35" s="5"/>
    </row>
    <row r="36" spans="1:9" ht="15">
      <c r="A36" s="431"/>
      <c r="B36" s="69"/>
      <c r="D36" s="73"/>
      <c r="E36" s="73"/>
      <c r="F36" s="73"/>
      <c r="G36" s="5"/>
      <c r="H36" s="5"/>
      <c r="I36" s="74"/>
    </row>
    <row r="37" spans="1:9" ht="16.5" customHeight="1">
      <c r="A37" s="434" t="s">
        <v>473</v>
      </c>
      <c r="B37" s="75"/>
      <c r="C37" s="298"/>
      <c r="D37" s="76" t="s">
        <v>121</v>
      </c>
      <c r="E37" s="76"/>
      <c r="F37" s="76"/>
      <c r="G37" s="435"/>
      <c r="H37" s="481" t="s">
        <v>122</v>
      </c>
      <c r="I37" s="481"/>
    </row>
    <row r="38" ht="15">
      <c r="D38" s="457"/>
    </row>
    <row r="39" ht="15">
      <c r="D39" s="458"/>
    </row>
    <row r="41" ht="15">
      <c r="D41" s="378"/>
    </row>
    <row r="42" ht="15">
      <c r="D42" s="67"/>
    </row>
  </sheetData>
  <mergeCells count="11">
    <mergeCell ref="C7:C8"/>
    <mergeCell ref="A2:B2"/>
    <mergeCell ref="H32:I32"/>
    <mergeCell ref="H33:I33"/>
    <mergeCell ref="H37:I37"/>
    <mergeCell ref="A4:I4"/>
    <mergeCell ref="A5:I5"/>
    <mergeCell ref="A7:A8"/>
    <mergeCell ref="B7:B8"/>
    <mergeCell ref="D7:G7"/>
    <mergeCell ref="H7:I7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5" zoomScaleNormal="85" workbookViewId="0" topLeftCell="A1">
      <selection activeCell="E28" sqref="E28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125</v>
      </c>
    </row>
    <row r="2" ht="15">
      <c r="A2" s="7" t="s">
        <v>551</v>
      </c>
    </row>
    <row r="3" ht="15">
      <c r="A3" s="7"/>
    </row>
    <row r="4" ht="15">
      <c r="A4" s="7" t="s">
        <v>532</v>
      </c>
    </row>
    <row r="5" ht="15.75" thickBot="1">
      <c r="F5" s="33" t="s">
        <v>126</v>
      </c>
    </row>
    <row r="6" spans="1:6" s="84" customFormat="1" ht="30">
      <c r="A6" s="81" t="s">
        <v>127</v>
      </c>
      <c r="B6" s="82" t="s">
        <v>3</v>
      </c>
      <c r="C6" s="264" t="s">
        <v>4</v>
      </c>
      <c r="D6" s="265"/>
      <c r="E6" s="83" t="s">
        <v>552</v>
      </c>
      <c r="F6" s="266" t="s">
        <v>298</v>
      </c>
    </row>
    <row r="7" spans="1:7" ht="15">
      <c r="A7" s="426" t="s">
        <v>129</v>
      </c>
      <c r="B7" s="98" t="s">
        <v>130</v>
      </c>
      <c r="C7" s="267" t="s">
        <v>131</v>
      </c>
      <c r="D7" s="268"/>
      <c r="E7" s="269">
        <v>528072017418</v>
      </c>
      <c r="F7" s="270">
        <v>470652751527</v>
      </c>
      <c r="G7" s="271"/>
    </row>
    <row r="8" spans="1:7" ht="15">
      <c r="A8" s="426" t="s">
        <v>132</v>
      </c>
      <c r="B8" s="98" t="s">
        <v>133</v>
      </c>
      <c r="C8" s="267" t="s">
        <v>134</v>
      </c>
      <c r="D8" s="268"/>
      <c r="E8" s="269">
        <v>0</v>
      </c>
      <c r="F8" s="270">
        <v>0</v>
      </c>
      <c r="G8" s="271"/>
    </row>
    <row r="9" spans="1:7" ht="15">
      <c r="A9" s="86" t="s">
        <v>135</v>
      </c>
      <c r="B9" s="100">
        <v>10</v>
      </c>
      <c r="C9" s="263"/>
      <c r="D9" s="239"/>
      <c r="E9" s="77">
        <f>SUM(E7:E8)</f>
        <v>528072017418</v>
      </c>
      <c r="F9" s="272">
        <v>470652751527</v>
      </c>
      <c r="G9" s="271"/>
    </row>
    <row r="10" spans="1:7" ht="15">
      <c r="A10" s="426" t="s">
        <v>136</v>
      </c>
      <c r="B10" s="87">
        <v>11</v>
      </c>
      <c r="C10" s="267" t="s">
        <v>137</v>
      </c>
      <c r="D10" s="268"/>
      <c r="E10" s="269">
        <v>493396007253</v>
      </c>
      <c r="F10" s="270">
        <v>435473991077</v>
      </c>
      <c r="G10" s="271"/>
    </row>
    <row r="11" spans="1:7" ht="15">
      <c r="A11" s="86" t="s">
        <v>138</v>
      </c>
      <c r="B11" s="100">
        <v>20</v>
      </c>
      <c r="C11" s="267"/>
      <c r="D11" s="268"/>
      <c r="E11" s="77">
        <f>E9-E10</f>
        <v>34676010165</v>
      </c>
      <c r="F11" s="272">
        <v>35178760450</v>
      </c>
      <c r="G11" s="271"/>
    </row>
    <row r="12" spans="1:7" ht="15">
      <c r="A12" s="426" t="s">
        <v>139</v>
      </c>
      <c r="B12" s="87">
        <v>21</v>
      </c>
      <c r="C12" s="267" t="s">
        <v>140</v>
      </c>
      <c r="D12" s="268"/>
      <c r="E12" s="269">
        <v>12528519029</v>
      </c>
      <c r="F12" s="270">
        <v>6489320386</v>
      </c>
      <c r="G12" s="271"/>
    </row>
    <row r="13" spans="1:7" ht="15">
      <c r="A13" s="426" t="s">
        <v>141</v>
      </c>
      <c r="B13" s="87">
        <v>22</v>
      </c>
      <c r="C13" s="267" t="s">
        <v>142</v>
      </c>
      <c r="D13" s="268"/>
      <c r="E13" s="269">
        <v>11764109599</v>
      </c>
      <c r="F13" s="270">
        <v>8304438896</v>
      </c>
      <c r="G13" s="271"/>
    </row>
    <row r="14" spans="1:7" s="3" customFormat="1" ht="15">
      <c r="A14" s="273" t="s">
        <v>143</v>
      </c>
      <c r="B14" s="88">
        <v>23</v>
      </c>
      <c r="C14" s="267"/>
      <c r="D14" s="268"/>
      <c r="E14" s="274">
        <v>11764109599</v>
      </c>
      <c r="F14" s="275">
        <v>7846152196</v>
      </c>
      <c r="G14" s="276"/>
    </row>
    <row r="15" spans="1:7" ht="15">
      <c r="A15" s="426" t="s">
        <v>144</v>
      </c>
      <c r="B15" s="87">
        <v>24</v>
      </c>
      <c r="C15" s="267" t="s">
        <v>145</v>
      </c>
      <c r="D15" s="268"/>
      <c r="E15" s="269">
        <v>0</v>
      </c>
      <c r="F15" s="270">
        <v>0</v>
      </c>
      <c r="G15" s="271"/>
    </row>
    <row r="16" spans="1:7" ht="15">
      <c r="A16" s="426" t="s">
        <v>146</v>
      </c>
      <c r="B16" s="87">
        <v>25</v>
      </c>
      <c r="C16" s="267" t="s">
        <v>147</v>
      </c>
      <c r="D16" s="268"/>
      <c r="E16" s="269">
        <v>19375618992</v>
      </c>
      <c r="F16" s="270">
        <v>15578790982</v>
      </c>
      <c r="G16" s="271"/>
    </row>
    <row r="17" spans="1:7" ht="15">
      <c r="A17" s="86" t="s">
        <v>148</v>
      </c>
      <c r="B17" s="100">
        <v>30</v>
      </c>
      <c r="C17" s="267"/>
      <c r="D17" s="268"/>
      <c r="E17" s="77">
        <f>E11+E12-E13-E16</f>
        <v>16064800603</v>
      </c>
      <c r="F17" s="272">
        <v>17784850958</v>
      </c>
      <c r="G17" s="271"/>
    </row>
    <row r="18" spans="1:7" ht="15">
      <c r="A18" s="426" t="s">
        <v>149</v>
      </c>
      <c r="B18" s="87">
        <v>31</v>
      </c>
      <c r="C18" s="267" t="s">
        <v>150</v>
      </c>
      <c r="D18" s="268"/>
      <c r="E18" s="269">
        <v>802772665</v>
      </c>
      <c r="F18" s="270">
        <v>361604350</v>
      </c>
      <c r="G18" s="271"/>
    </row>
    <row r="19" spans="1:7" ht="15">
      <c r="A19" s="426" t="s">
        <v>151</v>
      </c>
      <c r="B19" s="87">
        <v>32</v>
      </c>
      <c r="C19" s="267" t="s">
        <v>152</v>
      </c>
      <c r="D19" s="268"/>
      <c r="E19" s="269">
        <v>606224489</v>
      </c>
      <c r="F19" s="270">
        <v>0</v>
      </c>
      <c r="G19" s="271"/>
    </row>
    <row r="20" spans="1:7" ht="15">
      <c r="A20" s="86" t="s">
        <v>153</v>
      </c>
      <c r="B20" s="100">
        <v>-5</v>
      </c>
      <c r="C20" s="267"/>
      <c r="D20" s="268"/>
      <c r="E20" s="77">
        <f>E18-E19</f>
        <v>196548176</v>
      </c>
      <c r="F20" s="272">
        <v>361604350</v>
      </c>
      <c r="G20" s="271"/>
    </row>
    <row r="21" spans="1:7" ht="15">
      <c r="A21" s="86" t="s">
        <v>507</v>
      </c>
      <c r="B21" s="100">
        <v>45</v>
      </c>
      <c r="C21" s="267"/>
      <c r="D21" s="268"/>
      <c r="E21" s="77">
        <v>0</v>
      </c>
      <c r="F21" s="272"/>
      <c r="G21" s="271"/>
    </row>
    <row r="22" spans="1:7" ht="15">
      <c r="A22" s="86" t="s">
        <v>508</v>
      </c>
      <c r="B22" s="100">
        <v>50</v>
      </c>
      <c r="C22" s="267"/>
      <c r="D22" s="268"/>
      <c r="E22" s="77">
        <f>E17+E20+E21</f>
        <v>16261348779</v>
      </c>
      <c r="F22" s="272">
        <v>18146455308</v>
      </c>
      <c r="G22" s="271"/>
    </row>
    <row r="23" spans="1:7" ht="15">
      <c r="A23" s="97" t="s">
        <v>509</v>
      </c>
      <c r="B23" s="87">
        <v>51</v>
      </c>
      <c r="C23" s="267" t="s">
        <v>154</v>
      </c>
      <c r="D23" s="268"/>
      <c r="E23" s="329">
        <v>3770406644</v>
      </c>
      <c r="F23" s="330">
        <v>4536638524</v>
      </c>
      <c r="G23" s="271"/>
    </row>
    <row r="24" spans="1:7" ht="15">
      <c r="A24" s="97" t="s">
        <v>510</v>
      </c>
      <c r="B24" s="87">
        <v>52</v>
      </c>
      <c r="C24" s="267" t="s">
        <v>154</v>
      </c>
      <c r="D24" s="268"/>
      <c r="E24" s="329"/>
      <c r="F24" s="330"/>
      <c r="G24" s="271"/>
    </row>
    <row r="25" spans="1:7" ht="15">
      <c r="A25" s="86" t="s">
        <v>511</v>
      </c>
      <c r="B25" s="100">
        <v>60</v>
      </c>
      <c r="C25" s="267"/>
      <c r="D25" s="268"/>
      <c r="E25" s="77">
        <f>E22-E23</f>
        <v>12490942135</v>
      </c>
      <c r="F25" s="272">
        <f>F22-F23</f>
        <v>13609816784</v>
      </c>
      <c r="G25" s="271"/>
    </row>
    <row r="26" spans="1:7" ht="15">
      <c r="A26" s="86" t="s">
        <v>512</v>
      </c>
      <c r="B26" s="100">
        <v>62</v>
      </c>
      <c r="C26" s="267"/>
      <c r="D26" s="268"/>
      <c r="E26" s="329">
        <v>1751458674</v>
      </c>
      <c r="F26" s="330">
        <v>1831902330</v>
      </c>
      <c r="G26" s="271"/>
    </row>
    <row r="27" spans="1:7" ht="15">
      <c r="A27" s="86" t="s">
        <v>513</v>
      </c>
      <c r="B27" s="100">
        <v>63</v>
      </c>
      <c r="C27" s="267"/>
      <c r="D27" s="268"/>
      <c r="E27" s="77">
        <f>E25-E26</f>
        <v>10739483461</v>
      </c>
      <c r="F27" s="77">
        <f>F25-F26</f>
        <v>11777914454</v>
      </c>
      <c r="G27" s="271"/>
    </row>
    <row r="28" spans="1:6" ht="15.75" thickBot="1">
      <c r="A28" s="103" t="s">
        <v>514</v>
      </c>
      <c r="B28" s="277">
        <v>70</v>
      </c>
      <c r="C28" s="278"/>
      <c r="D28" s="279"/>
      <c r="E28" s="331">
        <f>E27/5818000</f>
        <v>1845.9064044345137</v>
      </c>
      <c r="F28" s="332">
        <v>3527</v>
      </c>
    </row>
    <row r="29" spans="5:6" ht="15">
      <c r="E29" s="67"/>
      <c r="F29" s="67"/>
    </row>
    <row r="30" spans="1:8" ht="15">
      <c r="A30" s="17" t="str">
        <f>CDKT!A107</f>
        <v>Ngày 16 tháng 01 năm 2012</v>
      </c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8" ht="15">
      <c r="A32" s="17"/>
      <c r="D32" s="4"/>
      <c r="E32" s="5"/>
      <c r="F32" s="5"/>
      <c r="G32" s="6"/>
      <c r="H32" s="6"/>
    </row>
    <row r="33" spans="1:8" ht="15">
      <c r="A33" s="17"/>
      <c r="D33" s="4"/>
      <c r="E33" s="5"/>
      <c r="F33" s="5"/>
      <c r="G33" s="6"/>
      <c r="H33" s="6"/>
    </row>
    <row r="34" spans="1:8" ht="15">
      <c r="A34" s="17"/>
      <c r="D34" s="4"/>
      <c r="E34" s="5"/>
      <c r="F34" s="5"/>
      <c r="G34" s="6"/>
      <c r="H34" s="6"/>
    </row>
    <row r="35" spans="1:7" ht="15">
      <c r="A35" s="17"/>
      <c r="B35" s="11"/>
      <c r="D35" s="4"/>
      <c r="E35" s="5"/>
      <c r="F35" s="6"/>
      <c r="G35" s="6"/>
    </row>
    <row r="36" spans="1:7" ht="15">
      <c r="A36" s="18" t="s">
        <v>118</v>
      </c>
      <c r="B36" s="18" t="s">
        <v>119</v>
      </c>
      <c r="D36" s="4"/>
      <c r="E36" s="5"/>
      <c r="F36" s="74" t="s">
        <v>546</v>
      </c>
      <c r="G36" s="6"/>
    </row>
    <row r="37" spans="1:7" ht="15">
      <c r="A37" s="20" t="s">
        <v>123</v>
      </c>
      <c r="B37" s="20" t="s">
        <v>121</v>
      </c>
      <c r="D37" s="4"/>
      <c r="E37" s="5"/>
      <c r="F37" s="108" t="s">
        <v>122</v>
      </c>
      <c r="G37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38" right="0.19" top="0.56" bottom="1" header="0.5" footer="0.5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90" zoomScaleNormal="90" workbookViewId="0" topLeftCell="A37">
      <selection activeCell="A5" sqref="A5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4" width="18.75390625" style="67" customWidth="1"/>
    <col min="5" max="5" width="18.75390625" style="67" hidden="1" customWidth="1"/>
    <col min="6" max="6" width="18.75390625" style="67" customWidth="1"/>
    <col min="7" max="7" width="2.375" style="2" customWidth="1"/>
    <col min="8" max="8" width="9.125" style="78" customWidth="1"/>
    <col min="9" max="16384" width="9.125" style="2" customWidth="1"/>
  </cols>
  <sheetData>
    <row r="1" ht="15">
      <c r="A1" s="1" t="s">
        <v>541</v>
      </c>
    </row>
    <row r="2" ht="15">
      <c r="A2" s="7" t="s">
        <v>551</v>
      </c>
    </row>
    <row r="3" ht="15">
      <c r="A3" s="7" t="s">
        <v>157</v>
      </c>
    </row>
    <row r="4" ht="15">
      <c r="A4" s="7"/>
    </row>
    <row r="5" spans="1:8" ht="15">
      <c r="A5" s="7" t="s">
        <v>532</v>
      </c>
      <c r="D5" s="79" t="s">
        <v>1</v>
      </c>
      <c r="E5" s="79"/>
      <c r="F5" s="79" t="s">
        <v>1</v>
      </c>
      <c r="H5" s="78" t="s">
        <v>1</v>
      </c>
    </row>
    <row r="6" ht="15.75" thickBot="1">
      <c r="F6" s="80" t="s">
        <v>126</v>
      </c>
    </row>
    <row r="7" spans="1:8" s="84" customFormat="1" ht="45">
      <c r="A7" s="81" t="s">
        <v>127</v>
      </c>
      <c r="B7" s="82" t="s">
        <v>3</v>
      </c>
      <c r="C7" s="82" t="s">
        <v>4</v>
      </c>
      <c r="D7" s="442" t="s">
        <v>553</v>
      </c>
      <c r="E7" s="442" t="s">
        <v>554</v>
      </c>
      <c r="F7" s="266" t="s">
        <v>298</v>
      </c>
      <c r="H7" s="85"/>
    </row>
    <row r="8" spans="1:6" ht="15">
      <c r="A8" s="86" t="s">
        <v>158</v>
      </c>
      <c r="B8" s="87"/>
      <c r="C8" s="88"/>
      <c r="D8" s="89"/>
      <c r="E8" s="389"/>
      <c r="F8" s="443"/>
    </row>
    <row r="9" spans="1:6" ht="15">
      <c r="A9" s="90" t="s">
        <v>159</v>
      </c>
      <c r="B9" s="91" t="s">
        <v>130</v>
      </c>
      <c r="C9" s="92"/>
      <c r="D9" s="93">
        <v>16261348779</v>
      </c>
      <c r="E9" s="436">
        <v>18146455308</v>
      </c>
      <c r="F9" s="94">
        <v>18146455308</v>
      </c>
    </row>
    <row r="10" spans="1:6" ht="15">
      <c r="A10" s="90" t="s">
        <v>160</v>
      </c>
      <c r="B10" s="87"/>
      <c r="C10" s="88"/>
      <c r="D10" s="95"/>
      <c r="E10" s="437"/>
      <c r="F10" s="96"/>
    </row>
    <row r="11" spans="1:6" ht="15">
      <c r="A11" s="97" t="s">
        <v>161</v>
      </c>
      <c r="B11" s="98" t="s">
        <v>133</v>
      </c>
      <c r="C11" s="88"/>
      <c r="D11" s="333">
        <v>5647502750</v>
      </c>
      <c r="E11" s="333">
        <v>5028798896</v>
      </c>
      <c r="F11" s="334">
        <v>5028798896</v>
      </c>
    </row>
    <row r="12" spans="1:6" ht="15">
      <c r="A12" s="97" t="s">
        <v>162</v>
      </c>
      <c r="B12" s="98" t="s">
        <v>163</v>
      </c>
      <c r="C12" s="88"/>
      <c r="D12" s="333">
        <v>817901587</v>
      </c>
      <c r="E12" s="438">
        <v>1781130929</v>
      </c>
      <c r="F12" s="334">
        <v>1781130929</v>
      </c>
    </row>
    <row r="13" spans="1:6" ht="15">
      <c r="A13" s="97" t="s">
        <v>164</v>
      </c>
      <c r="B13" s="98" t="s">
        <v>165</v>
      </c>
      <c r="C13" s="88"/>
      <c r="D13" s="95">
        <v>0</v>
      </c>
      <c r="E13" s="437">
        <v>0</v>
      </c>
      <c r="F13" s="96">
        <v>0</v>
      </c>
    </row>
    <row r="14" spans="1:6" ht="15">
      <c r="A14" s="97" t="s">
        <v>166</v>
      </c>
      <c r="B14" s="98" t="s">
        <v>167</v>
      </c>
      <c r="C14" s="88"/>
      <c r="D14" s="333">
        <v>-12603351151</v>
      </c>
      <c r="E14" s="438">
        <v>-6489320386</v>
      </c>
      <c r="F14" s="334">
        <v>-6489320386</v>
      </c>
    </row>
    <row r="15" spans="1:6" ht="15">
      <c r="A15" s="97" t="s">
        <v>168</v>
      </c>
      <c r="B15" s="98" t="s">
        <v>169</v>
      </c>
      <c r="C15" s="88" t="s">
        <v>142</v>
      </c>
      <c r="D15" s="95">
        <v>11764109599</v>
      </c>
      <c r="E15" s="437">
        <v>7846152196</v>
      </c>
      <c r="F15" s="96">
        <v>7846152196</v>
      </c>
    </row>
    <row r="16" spans="1:6" ht="30">
      <c r="A16" s="90" t="s">
        <v>170</v>
      </c>
      <c r="B16" s="91" t="s">
        <v>171</v>
      </c>
      <c r="C16" s="92"/>
      <c r="D16" s="93">
        <v>21887511564</v>
      </c>
      <c r="E16" s="436">
        <v>26313216943</v>
      </c>
      <c r="F16" s="94">
        <v>26313216943</v>
      </c>
    </row>
    <row r="17" spans="1:6" ht="15">
      <c r="A17" s="97" t="s">
        <v>172</v>
      </c>
      <c r="B17" s="98" t="s">
        <v>173</v>
      </c>
      <c r="C17" s="88"/>
      <c r="D17" s="333">
        <v>17576809685</v>
      </c>
      <c r="E17" s="438">
        <v>-55426762002</v>
      </c>
      <c r="F17" s="334">
        <v>-55426762002</v>
      </c>
    </row>
    <row r="18" spans="1:6" ht="15">
      <c r="A18" s="97" t="s">
        <v>174</v>
      </c>
      <c r="B18" s="87">
        <v>10</v>
      </c>
      <c r="C18" s="88"/>
      <c r="D18" s="333">
        <v>-101756642391</v>
      </c>
      <c r="E18" s="438">
        <v>-61269700945</v>
      </c>
      <c r="F18" s="334">
        <v>-61269700945</v>
      </c>
    </row>
    <row r="19" spans="1:6" ht="30">
      <c r="A19" s="97" t="s">
        <v>175</v>
      </c>
      <c r="B19" s="87">
        <v>11</v>
      </c>
      <c r="C19" s="88"/>
      <c r="D19" s="333">
        <v>66129847162</v>
      </c>
      <c r="E19" s="438">
        <v>111205261766</v>
      </c>
      <c r="F19" s="334">
        <v>111205261766</v>
      </c>
    </row>
    <row r="20" spans="1:6" ht="15">
      <c r="A20" s="97" t="s">
        <v>176</v>
      </c>
      <c r="B20" s="87">
        <v>12</v>
      </c>
      <c r="C20" s="88"/>
      <c r="D20" s="333">
        <v>707888174</v>
      </c>
      <c r="E20" s="438">
        <v>-8766125660</v>
      </c>
      <c r="F20" s="334">
        <v>-8766125660</v>
      </c>
    </row>
    <row r="21" spans="1:8" ht="15">
      <c r="A21" s="97" t="s">
        <v>177</v>
      </c>
      <c r="B21" s="87">
        <v>13</v>
      </c>
      <c r="C21" s="88"/>
      <c r="D21" s="333">
        <v>-10509289037</v>
      </c>
      <c r="E21" s="438">
        <v>-9240451126</v>
      </c>
      <c r="F21" s="334">
        <v>-9240451126</v>
      </c>
      <c r="H21" s="78" t="s">
        <v>1</v>
      </c>
    </row>
    <row r="22" spans="1:8" ht="15">
      <c r="A22" s="97" t="s">
        <v>178</v>
      </c>
      <c r="B22" s="87">
        <v>14</v>
      </c>
      <c r="C22" s="88" t="s">
        <v>35</v>
      </c>
      <c r="D22" s="95">
        <v>-930410800</v>
      </c>
      <c r="E22" s="437">
        <v>-3432991384</v>
      </c>
      <c r="F22" s="334">
        <v>-3432991384</v>
      </c>
      <c r="H22" s="78" t="s">
        <v>1</v>
      </c>
    </row>
    <row r="23" spans="1:8" ht="15">
      <c r="A23" s="97" t="s">
        <v>179</v>
      </c>
      <c r="B23" s="87">
        <v>15</v>
      </c>
      <c r="C23" s="88"/>
      <c r="D23" s="333">
        <v>1306284168</v>
      </c>
      <c r="E23" s="438">
        <v>5414311346</v>
      </c>
      <c r="F23" s="334">
        <v>5414311346</v>
      </c>
      <c r="H23" s="78" t="s">
        <v>1</v>
      </c>
    </row>
    <row r="24" spans="1:8" ht="15">
      <c r="A24" s="97" t="s">
        <v>180</v>
      </c>
      <c r="B24" s="87">
        <v>16</v>
      </c>
      <c r="C24" s="88"/>
      <c r="D24" s="333">
        <v>-5402033663</v>
      </c>
      <c r="E24" s="438">
        <v>-848276480</v>
      </c>
      <c r="F24" s="334">
        <v>-848276480</v>
      </c>
      <c r="H24" s="78" t="s">
        <v>1</v>
      </c>
    </row>
    <row r="25" spans="1:6" ht="15">
      <c r="A25" s="90" t="s">
        <v>181</v>
      </c>
      <c r="B25" s="92">
        <v>20</v>
      </c>
      <c r="C25" s="92"/>
      <c r="D25" s="93">
        <v>-10990035138</v>
      </c>
      <c r="E25" s="436">
        <v>3948482458</v>
      </c>
      <c r="F25" s="94">
        <v>3948482458</v>
      </c>
    </row>
    <row r="26" spans="1:6" ht="15">
      <c r="A26" s="86" t="s">
        <v>182</v>
      </c>
      <c r="B26" s="87"/>
      <c r="C26" s="88"/>
      <c r="D26" s="95"/>
      <c r="E26" s="437"/>
      <c r="F26" s="96"/>
    </row>
    <row r="27" spans="1:8" ht="30">
      <c r="A27" s="99" t="s">
        <v>183</v>
      </c>
      <c r="B27" s="87">
        <v>21</v>
      </c>
      <c r="C27" s="88"/>
      <c r="D27" s="333">
        <v>-11056291820</v>
      </c>
      <c r="E27" s="438">
        <v>-13218518641</v>
      </c>
      <c r="F27" s="334">
        <v>-13218518641</v>
      </c>
      <c r="H27" s="78" t="s">
        <v>1</v>
      </c>
    </row>
    <row r="28" spans="1:8" ht="30">
      <c r="A28" s="99" t="s">
        <v>184</v>
      </c>
      <c r="B28" s="87">
        <v>22</v>
      </c>
      <c r="C28" s="88"/>
      <c r="D28" s="333">
        <v>111727274</v>
      </c>
      <c r="E28" s="438">
        <v>0</v>
      </c>
      <c r="F28" s="334">
        <v>0</v>
      </c>
      <c r="H28" s="78" t="s">
        <v>1</v>
      </c>
    </row>
    <row r="29" spans="1:8" ht="15.75" customHeight="1">
      <c r="A29" s="99" t="s">
        <v>185</v>
      </c>
      <c r="B29" s="87">
        <v>23</v>
      </c>
      <c r="C29" s="88"/>
      <c r="D29" s="333">
        <v>0</v>
      </c>
      <c r="E29" s="438">
        <v>0</v>
      </c>
      <c r="F29" s="334">
        <v>0</v>
      </c>
      <c r="H29" s="78" t="s">
        <v>1</v>
      </c>
    </row>
    <row r="30" spans="1:8" ht="30">
      <c r="A30" s="99" t="s">
        <v>186</v>
      </c>
      <c r="B30" s="87">
        <v>24</v>
      </c>
      <c r="C30" s="88"/>
      <c r="D30" s="333">
        <v>0</v>
      </c>
      <c r="E30" s="438">
        <v>0</v>
      </c>
      <c r="F30" s="334">
        <v>0</v>
      </c>
      <c r="H30" s="78" t="s">
        <v>1</v>
      </c>
    </row>
    <row r="31" spans="1:8" ht="15">
      <c r="A31" s="99" t="s">
        <v>187</v>
      </c>
      <c r="B31" s="87">
        <v>25</v>
      </c>
      <c r="C31" s="88"/>
      <c r="D31" s="333">
        <v>0</v>
      </c>
      <c r="E31" s="438">
        <v>0</v>
      </c>
      <c r="F31" s="334">
        <v>0</v>
      </c>
      <c r="H31" s="78" t="s">
        <v>1</v>
      </c>
    </row>
    <row r="32" spans="1:8" ht="15">
      <c r="A32" s="99" t="s">
        <v>188</v>
      </c>
      <c r="B32" s="87">
        <v>26</v>
      </c>
      <c r="C32" s="88"/>
      <c r="D32" s="333">
        <v>0</v>
      </c>
      <c r="E32" s="438">
        <v>0</v>
      </c>
      <c r="F32" s="334">
        <v>0</v>
      </c>
      <c r="H32" s="78" t="s">
        <v>1</v>
      </c>
    </row>
    <row r="33" spans="1:8" ht="15">
      <c r="A33" s="99" t="s">
        <v>189</v>
      </c>
      <c r="B33" s="87">
        <v>27</v>
      </c>
      <c r="C33" s="88"/>
      <c r="D33" s="333">
        <v>11763519029</v>
      </c>
      <c r="E33" s="438">
        <v>5412084275</v>
      </c>
      <c r="F33" s="334">
        <v>5412084275</v>
      </c>
      <c r="H33" s="78" t="s">
        <v>1</v>
      </c>
    </row>
    <row r="34" spans="1:6" ht="15">
      <c r="A34" s="90" t="s">
        <v>190</v>
      </c>
      <c r="B34" s="92">
        <v>30</v>
      </c>
      <c r="C34" s="92"/>
      <c r="D34" s="93">
        <v>818954483</v>
      </c>
      <c r="E34" s="436">
        <v>-7806434366</v>
      </c>
      <c r="F34" s="94">
        <v>-7806434366</v>
      </c>
    </row>
    <row r="35" spans="1:6" ht="15">
      <c r="A35" s="86" t="s">
        <v>191</v>
      </c>
      <c r="B35" s="100"/>
      <c r="C35" s="92"/>
      <c r="D35" s="101"/>
      <c r="E35" s="439"/>
      <c r="F35" s="102"/>
    </row>
    <row r="36" spans="1:8" ht="30">
      <c r="A36" s="99" t="s">
        <v>192</v>
      </c>
      <c r="B36" s="87">
        <v>31</v>
      </c>
      <c r="C36" s="88" t="s">
        <v>103</v>
      </c>
      <c r="D36" s="333">
        <v>0</v>
      </c>
      <c r="E36" s="438">
        <v>28700585000</v>
      </c>
      <c r="F36" s="334">
        <v>28700585000</v>
      </c>
      <c r="H36" s="78" t="s">
        <v>1</v>
      </c>
    </row>
    <row r="37" spans="1:8" ht="30">
      <c r="A37" s="99" t="s">
        <v>193</v>
      </c>
      <c r="B37" s="87">
        <v>32</v>
      </c>
      <c r="C37" s="88"/>
      <c r="D37" s="333">
        <v>0</v>
      </c>
      <c r="E37" s="438">
        <v>0</v>
      </c>
      <c r="F37" s="334">
        <v>0</v>
      </c>
      <c r="H37" s="78" t="s">
        <v>1</v>
      </c>
    </row>
    <row r="38" spans="1:8" ht="15">
      <c r="A38" s="99" t="s">
        <v>194</v>
      </c>
      <c r="B38" s="87">
        <v>33</v>
      </c>
      <c r="C38" s="88"/>
      <c r="D38" s="333">
        <v>123438801701</v>
      </c>
      <c r="E38" s="438">
        <v>149090866690</v>
      </c>
      <c r="F38" s="334">
        <v>149090866690</v>
      </c>
      <c r="H38" s="78" t="s">
        <v>1</v>
      </c>
    </row>
    <row r="39" spans="1:8" ht="15">
      <c r="A39" s="99" t="s">
        <v>195</v>
      </c>
      <c r="B39" s="87">
        <v>34</v>
      </c>
      <c r="C39" s="88"/>
      <c r="D39" s="333">
        <v>-165856360947</v>
      </c>
      <c r="E39" s="438">
        <v>-112179959962</v>
      </c>
      <c r="F39" s="334">
        <v>-112179959962</v>
      </c>
      <c r="H39" s="78" t="s">
        <v>1</v>
      </c>
    </row>
    <row r="40" spans="1:8" ht="15">
      <c r="A40" s="99" t="s">
        <v>196</v>
      </c>
      <c r="B40" s="87">
        <v>35</v>
      </c>
      <c r="C40" s="88"/>
      <c r="D40" s="333">
        <v>0</v>
      </c>
      <c r="E40" s="438">
        <v>0</v>
      </c>
      <c r="F40" s="334">
        <v>0</v>
      </c>
      <c r="H40" s="78" t="s">
        <v>1</v>
      </c>
    </row>
    <row r="41" spans="1:6" ht="15">
      <c r="A41" s="99" t="s">
        <v>197</v>
      </c>
      <c r="B41" s="87">
        <v>36</v>
      </c>
      <c r="C41" s="88" t="s">
        <v>103</v>
      </c>
      <c r="D41" s="95">
        <v>-5345400000</v>
      </c>
      <c r="E41" s="437">
        <v>-9966280685</v>
      </c>
      <c r="F41" s="96">
        <v>-9966280685</v>
      </c>
    </row>
    <row r="42" spans="1:6" ht="15">
      <c r="A42" s="90" t="s">
        <v>198</v>
      </c>
      <c r="B42" s="92">
        <v>40</v>
      </c>
      <c r="C42" s="92"/>
      <c r="D42" s="93">
        <v>-47762959246</v>
      </c>
      <c r="E42" s="436">
        <v>55645211043</v>
      </c>
      <c r="F42" s="94">
        <v>55645211043</v>
      </c>
    </row>
    <row r="43" spans="1:6" ht="15">
      <c r="A43" s="86" t="s">
        <v>199</v>
      </c>
      <c r="B43" s="92">
        <v>50</v>
      </c>
      <c r="C43" s="92"/>
      <c r="D43" s="101">
        <v>-57934039901</v>
      </c>
      <c r="E43" s="439">
        <v>51787259135</v>
      </c>
      <c r="F43" s="102">
        <v>51787259135</v>
      </c>
    </row>
    <row r="44" spans="1:6" ht="15">
      <c r="A44" s="86" t="s">
        <v>200</v>
      </c>
      <c r="B44" s="92">
        <v>60</v>
      </c>
      <c r="C44" s="92"/>
      <c r="D44" s="335">
        <v>95336491365</v>
      </c>
      <c r="E44" s="440">
        <v>43549232230</v>
      </c>
      <c r="F44" s="336">
        <v>43549232230</v>
      </c>
    </row>
    <row r="45" spans="1:6" ht="15.75" customHeight="1">
      <c r="A45" s="99" t="s">
        <v>201</v>
      </c>
      <c r="B45" s="87">
        <v>61</v>
      </c>
      <c r="C45" s="88"/>
      <c r="D45" s="333">
        <v>0</v>
      </c>
      <c r="E45" s="438">
        <v>0</v>
      </c>
      <c r="F45" s="334">
        <v>0</v>
      </c>
    </row>
    <row r="46" spans="1:6" ht="15.75" thickBot="1">
      <c r="A46" s="103" t="s">
        <v>202</v>
      </c>
      <c r="B46" s="104">
        <v>70</v>
      </c>
      <c r="C46" s="105"/>
      <c r="D46" s="106">
        <v>37402451464</v>
      </c>
      <c r="E46" s="441">
        <v>95336491365</v>
      </c>
      <c r="F46" s="107">
        <v>95336491365</v>
      </c>
    </row>
    <row r="48" spans="1:7" ht="15">
      <c r="A48" s="17" t="str">
        <f>'KQKD (goc)'!A30</f>
        <v>Ngày 16 tháng 01 năm 2012</v>
      </c>
      <c r="D48" s="4"/>
      <c r="E48" s="4"/>
      <c r="F48" s="5"/>
      <c r="G48" s="5"/>
    </row>
    <row r="49" spans="1:7" ht="15">
      <c r="A49" s="17"/>
      <c r="D49" s="4"/>
      <c r="E49" s="4"/>
      <c r="F49" s="5"/>
      <c r="G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7" ht="15">
      <c r="A52" s="17"/>
      <c r="D52" s="4"/>
      <c r="E52" s="4"/>
      <c r="F52" s="5"/>
      <c r="G52" s="5"/>
    </row>
    <row r="53" spans="1:6" ht="15">
      <c r="A53" s="17"/>
      <c r="B53" s="11"/>
      <c r="D53" s="4"/>
      <c r="E53" s="4"/>
      <c r="F53" s="6"/>
    </row>
    <row r="54" spans="1:6" ht="15">
      <c r="A54" s="18" t="s">
        <v>118</v>
      </c>
      <c r="B54" s="18" t="s">
        <v>119</v>
      </c>
      <c r="D54" s="4"/>
      <c r="E54" s="4"/>
      <c r="F54" s="74" t="s">
        <v>546</v>
      </c>
    </row>
    <row r="55" spans="1:6" ht="15">
      <c r="A55" s="20" t="s">
        <v>123</v>
      </c>
      <c r="B55" s="20" t="s">
        <v>121</v>
      </c>
      <c r="D55" s="4"/>
      <c r="E55" s="4"/>
      <c r="F55" s="108" t="s">
        <v>122</v>
      </c>
    </row>
  </sheetData>
  <hyperlinks>
    <hyperlink ref="A41" r:id="rId1" tooltip="Click here" display="6. Cổ tức, lợi nhuận đã trả cho chủ sở hữu"/>
  </hyperlinks>
  <printOptions horizontalCentered="1"/>
  <pageMargins left="0.64" right="0.25" top="0.26" bottom="0.3" header="0.17" footer="0.21"/>
  <pageSetup fitToHeight="1" fitToWidth="1" horizontalDpi="600" verticalDpi="600" orientation="portrait" paperSize="9" scale="88" r:id="rId2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229">
      <selection activeCell="A4" sqref="A4"/>
    </sheetView>
  </sheetViews>
  <sheetFormatPr defaultColWidth="9.00390625" defaultRowHeight="12.75"/>
  <cols>
    <col min="1" max="1" width="52.125" style="112" customWidth="1"/>
    <col min="2" max="2" width="3.00390625" style="110" hidden="1" customWidth="1"/>
    <col min="3" max="4" width="17.75390625" style="110" hidden="1" customWidth="1"/>
    <col min="5" max="6" width="24.625" style="111" customWidth="1"/>
    <col min="7" max="7" width="2.125" style="112" customWidth="1"/>
    <col min="8" max="8" width="32.00390625" style="165" customWidth="1"/>
    <col min="9" max="10" width="22.375" style="459" customWidth="1"/>
    <col min="11" max="11" width="5.375" style="165" customWidth="1"/>
    <col min="12" max="13" width="24.625" style="111" hidden="1" customWidth="1"/>
    <col min="14" max="35" width="9.125" style="165" customWidth="1"/>
    <col min="36" max="16384" width="9.125" style="112" customWidth="1"/>
  </cols>
  <sheetData>
    <row r="1" ht="15">
      <c r="A1" s="109" t="s">
        <v>555</v>
      </c>
    </row>
    <row r="2" ht="15">
      <c r="A2" s="7" t="s">
        <v>551</v>
      </c>
    </row>
    <row r="3" ht="15">
      <c r="A3" s="7"/>
    </row>
    <row r="4" ht="15">
      <c r="A4" s="7" t="s">
        <v>532</v>
      </c>
    </row>
    <row r="5" spans="6:13" ht="15.75" thickBot="1">
      <c r="F5" s="113" t="s">
        <v>126</v>
      </c>
      <c r="M5" s="113"/>
    </row>
    <row r="6" spans="1:13" ht="15">
      <c r="A6" s="114" t="s">
        <v>203</v>
      </c>
      <c r="B6" s="115"/>
      <c r="C6" s="116" t="s">
        <v>5</v>
      </c>
      <c r="D6" s="117" t="s">
        <v>6</v>
      </c>
      <c r="E6" s="118" t="s">
        <v>7</v>
      </c>
      <c r="F6" s="119" t="s">
        <v>8</v>
      </c>
      <c r="L6" s="118"/>
      <c r="M6" s="119"/>
    </row>
    <row r="7" spans="1:13" ht="15">
      <c r="A7" s="120" t="s">
        <v>204</v>
      </c>
      <c r="B7" s="121"/>
      <c r="C7" s="110">
        <v>212116604</v>
      </c>
      <c r="D7" s="122"/>
      <c r="E7" s="318">
        <f>33858897+1972689+51967107+124317911</f>
        <v>212116604</v>
      </c>
      <c r="F7" s="337">
        <f>547995319+293459540</f>
        <v>841454859</v>
      </c>
      <c r="L7" s="318"/>
      <c r="M7" s="337"/>
    </row>
    <row r="8" spans="1:13" ht="15">
      <c r="A8" s="123" t="s">
        <v>205</v>
      </c>
      <c r="B8" s="121"/>
      <c r="C8" s="110">
        <v>15490334860</v>
      </c>
      <c r="D8" s="122"/>
      <c r="E8" s="318">
        <f>10454891527+198109319+141498401+4695835613</f>
        <v>15490334860</v>
      </c>
      <c r="F8" s="337">
        <f>22735936002+12759100504</f>
        <v>35495036506</v>
      </c>
      <c r="L8" s="318"/>
      <c r="M8" s="337"/>
    </row>
    <row r="9" spans="1:13" ht="15">
      <c r="A9" s="123" t="s">
        <v>206</v>
      </c>
      <c r="B9" s="124"/>
      <c r="C9" s="125">
        <v>0</v>
      </c>
      <c r="D9" s="126"/>
      <c r="E9" s="338">
        <v>0</v>
      </c>
      <c r="F9" s="339">
        <v>0</v>
      </c>
      <c r="L9" s="338"/>
      <c r="M9" s="339"/>
    </row>
    <row r="10" spans="1:13" ht="15.75" thickBot="1">
      <c r="A10" s="127" t="s">
        <v>207</v>
      </c>
      <c r="B10" s="128"/>
      <c r="C10" s="129">
        <v>15702451464</v>
      </c>
      <c r="D10" s="130">
        <v>0</v>
      </c>
      <c r="E10" s="131">
        <v>15702451464</v>
      </c>
      <c r="F10" s="132">
        <v>36336491365</v>
      </c>
      <c r="L10" s="131"/>
      <c r="M10" s="132"/>
    </row>
    <row r="12" spans="6:13" ht="15.75" thickBot="1">
      <c r="F12" s="113" t="s">
        <v>126</v>
      </c>
      <c r="M12" s="113"/>
    </row>
    <row r="13" spans="1:13" ht="15">
      <c r="A13" s="114" t="s">
        <v>208</v>
      </c>
      <c r="B13" s="115"/>
      <c r="C13" s="116" t="s">
        <v>5</v>
      </c>
      <c r="D13" s="117" t="s">
        <v>6</v>
      </c>
      <c r="E13" s="118" t="s">
        <v>7</v>
      </c>
      <c r="F13" s="119" t="s">
        <v>8</v>
      </c>
      <c r="L13" s="118"/>
      <c r="M13" s="119"/>
    </row>
    <row r="14" spans="1:13" ht="15">
      <c r="A14" s="120" t="s">
        <v>209</v>
      </c>
      <c r="B14" s="121"/>
      <c r="C14" s="110">
        <v>300000000</v>
      </c>
      <c r="D14" s="122"/>
      <c r="E14" s="318">
        <v>300000000</v>
      </c>
      <c r="F14" s="337">
        <v>300000000</v>
      </c>
      <c r="L14" s="318"/>
      <c r="M14" s="337"/>
    </row>
    <row r="15" spans="1:13" ht="15">
      <c r="A15" s="123" t="s">
        <v>210</v>
      </c>
      <c r="B15" s="121"/>
      <c r="C15" s="110">
        <v>0</v>
      </c>
      <c r="D15" s="122"/>
      <c r="E15" s="318">
        <v>0</v>
      </c>
      <c r="F15" s="337">
        <v>500000000</v>
      </c>
      <c r="L15" s="318"/>
      <c r="M15" s="337"/>
    </row>
    <row r="16" spans="1:13" ht="15">
      <c r="A16" s="123" t="s">
        <v>211</v>
      </c>
      <c r="B16" s="124"/>
      <c r="C16" s="125">
        <v>0</v>
      </c>
      <c r="D16" s="126"/>
      <c r="E16" s="338">
        <v>0</v>
      </c>
      <c r="F16" s="339">
        <v>0</v>
      </c>
      <c r="L16" s="338"/>
      <c r="M16" s="339"/>
    </row>
    <row r="17" spans="1:13" ht="15.75" thickBot="1">
      <c r="A17" s="127" t="s">
        <v>207</v>
      </c>
      <c r="B17" s="128"/>
      <c r="C17" s="129">
        <v>300000000</v>
      </c>
      <c r="D17" s="130">
        <v>0</v>
      </c>
      <c r="E17" s="131">
        <v>300000000</v>
      </c>
      <c r="F17" s="132">
        <v>800000000</v>
      </c>
      <c r="L17" s="131"/>
      <c r="M17" s="132"/>
    </row>
    <row r="18" spans="1:13" ht="15">
      <c r="A18" s="133"/>
      <c r="B18" s="134"/>
      <c r="C18" s="135"/>
      <c r="D18" s="135"/>
      <c r="E18" s="136"/>
      <c r="F18" s="136"/>
      <c r="L18" s="136"/>
      <c r="M18" s="136"/>
    </row>
    <row r="19" spans="6:13" ht="15.75" thickBot="1">
      <c r="F19" s="113" t="s">
        <v>126</v>
      </c>
      <c r="M19" s="113"/>
    </row>
    <row r="20" spans="1:13" ht="15">
      <c r="A20" s="114" t="s">
        <v>212</v>
      </c>
      <c r="B20" s="115"/>
      <c r="C20" s="116" t="s">
        <v>5</v>
      </c>
      <c r="D20" s="117" t="s">
        <v>6</v>
      </c>
      <c r="E20" s="118" t="s">
        <v>7</v>
      </c>
      <c r="F20" s="119" t="s">
        <v>8</v>
      </c>
      <c r="L20" s="118"/>
      <c r="M20" s="119"/>
    </row>
    <row r="21" spans="1:13" ht="15">
      <c r="A21" s="137" t="s">
        <v>213</v>
      </c>
      <c r="B21" s="121"/>
      <c r="C21" s="110">
        <v>0</v>
      </c>
      <c r="D21" s="122">
        <v>0</v>
      </c>
      <c r="E21" s="138">
        <v>0</v>
      </c>
      <c r="F21" s="139">
        <v>0</v>
      </c>
      <c r="L21" s="138"/>
      <c r="M21" s="139"/>
    </row>
    <row r="22" spans="1:13" ht="15">
      <c r="A22" s="137" t="s">
        <v>214</v>
      </c>
      <c r="B22" s="124"/>
      <c r="C22" s="125">
        <v>17234411302</v>
      </c>
      <c r="D22" s="126">
        <v>17234411302</v>
      </c>
      <c r="E22" s="140">
        <v>0</v>
      </c>
      <c r="F22" s="339">
        <v>0</v>
      </c>
      <c r="L22" s="140"/>
      <c r="M22" s="339"/>
    </row>
    <row r="23" spans="1:13" ht="15.75" thickBot="1">
      <c r="A23" s="127" t="s">
        <v>207</v>
      </c>
      <c r="B23" s="128"/>
      <c r="C23" s="129">
        <v>17234411302</v>
      </c>
      <c r="D23" s="130">
        <v>17234411302</v>
      </c>
      <c r="E23" s="131">
        <v>0</v>
      </c>
      <c r="F23" s="132">
        <v>0</v>
      </c>
      <c r="L23" s="131"/>
      <c r="M23" s="132"/>
    </row>
    <row r="24" spans="1:13" ht="15">
      <c r="A24" s="133"/>
      <c r="B24" s="134"/>
      <c r="C24" s="135"/>
      <c r="D24" s="135"/>
      <c r="E24" s="136"/>
      <c r="F24" s="136"/>
      <c r="L24" s="136"/>
      <c r="M24" s="136"/>
    </row>
    <row r="25" spans="1:13" ht="15.75" thickBot="1">
      <c r="A25" s="133"/>
      <c r="B25" s="134"/>
      <c r="C25" s="135"/>
      <c r="D25" s="135"/>
      <c r="E25" s="136"/>
      <c r="F25" s="113" t="s">
        <v>126</v>
      </c>
      <c r="L25" s="136"/>
      <c r="M25" s="113"/>
    </row>
    <row r="26" spans="1:13" ht="15">
      <c r="A26" s="141" t="s">
        <v>215</v>
      </c>
      <c r="B26" s="115"/>
      <c r="C26" s="116" t="s">
        <v>5</v>
      </c>
      <c r="D26" s="117" t="s">
        <v>6</v>
      </c>
      <c r="E26" s="118" t="s">
        <v>7</v>
      </c>
      <c r="F26" s="119" t="s">
        <v>8</v>
      </c>
      <c r="L26" s="118"/>
      <c r="M26" s="119"/>
    </row>
    <row r="27" spans="1:13" ht="15">
      <c r="A27" s="137" t="s">
        <v>216</v>
      </c>
      <c r="B27" s="121"/>
      <c r="C27" s="110">
        <v>0</v>
      </c>
      <c r="D27" s="122">
        <v>0</v>
      </c>
      <c r="E27" s="138">
        <v>0</v>
      </c>
      <c r="F27" s="337">
        <v>0</v>
      </c>
      <c r="L27" s="138"/>
      <c r="M27" s="337"/>
    </row>
    <row r="28" spans="1:13" ht="15">
      <c r="A28" s="137" t="s">
        <v>217</v>
      </c>
      <c r="B28" s="121"/>
      <c r="C28" s="110">
        <v>0</v>
      </c>
      <c r="D28" s="122">
        <v>0</v>
      </c>
      <c r="E28" s="138">
        <v>0</v>
      </c>
      <c r="F28" s="337">
        <v>0</v>
      </c>
      <c r="L28" s="138"/>
      <c r="M28" s="337"/>
    </row>
    <row r="29" spans="1:13" ht="15">
      <c r="A29" s="142" t="s">
        <v>218</v>
      </c>
      <c r="B29" s="121"/>
      <c r="C29" s="110">
        <v>0</v>
      </c>
      <c r="D29" s="122"/>
      <c r="E29" s="318">
        <v>0</v>
      </c>
      <c r="F29" s="337">
        <v>0</v>
      </c>
      <c r="L29" s="318"/>
      <c r="M29" s="337"/>
    </row>
    <row r="30" spans="1:13" ht="15">
      <c r="A30" s="137" t="s">
        <v>219</v>
      </c>
      <c r="B30" s="121"/>
      <c r="C30" s="110">
        <v>0</v>
      </c>
      <c r="D30" s="122">
        <v>0</v>
      </c>
      <c r="E30" s="138">
        <v>0</v>
      </c>
      <c r="F30" s="139">
        <v>0</v>
      </c>
      <c r="L30" s="138"/>
      <c r="M30" s="139"/>
    </row>
    <row r="31" spans="1:13" ht="15">
      <c r="A31" s="137" t="s">
        <v>220</v>
      </c>
      <c r="B31" s="121"/>
      <c r="C31" s="110">
        <v>1782365581</v>
      </c>
      <c r="D31" s="122">
        <v>0</v>
      </c>
      <c r="E31" s="138">
        <v>1782365581</v>
      </c>
      <c r="F31" s="337">
        <v>3361407061</v>
      </c>
      <c r="L31" s="138"/>
      <c r="M31" s="337"/>
    </row>
    <row r="32" spans="1:13" ht="15.75" thickBot="1">
      <c r="A32" s="127" t="s">
        <v>207</v>
      </c>
      <c r="B32" s="128"/>
      <c r="C32" s="129">
        <v>1782365581</v>
      </c>
      <c r="D32" s="130">
        <v>0</v>
      </c>
      <c r="E32" s="131">
        <v>1782365581</v>
      </c>
      <c r="F32" s="132">
        <v>3361407061</v>
      </c>
      <c r="L32" s="131"/>
      <c r="M32" s="132"/>
    </row>
    <row r="33" spans="1:13" ht="15">
      <c r="A33" s="133"/>
      <c r="B33" s="134"/>
      <c r="C33" s="135"/>
      <c r="D33" s="135"/>
      <c r="E33" s="136"/>
      <c r="F33" s="136"/>
      <c r="L33" s="136"/>
      <c r="M33" s="136"/>
    </row>
    <row r="34" spans="1:13" ht="15.75" thickBot="1">
      <c r="A34" s="133"/>
      <c r="B34" s="134"/>
      <c r="C34" s="135"/>
      <c r="D34" s="135"/>
      <c r="E34" s="136"/>
      <c r="F34" s="113" t="s">
        <v>126</v>
      </c>
      <c r="L34" s="136"/>
      <c r="M34" s="113"/>
    </row>
    <row r="35" spans="1:13" ht="15">
      <c r="A35" s="141" t="s">
        <v>221</v>
      </c>
      <c r="B35" s="115"/>
      <c r="C35" s="116" t="s">
        <v>5</v>
      </c>
      <c r="D35" s="117" t="s">
        <v>6</v>
      </c>
      <c r="E35" s="118" t="s">
        <v>7</v>
      </c>
      <c r="F35" s="119" t="s">
        <v>8</v>
      </c>
      <c r="L35" s="118"/>
      <c r="M35" s="119"/>
    </row>
    <row r="36" spans="1:13" ht="15">
      <c r="A36" s="120" t="s">
        <v>222</v>
      </c>
      <c r="B36" s="121"/>
      <c r="C36" s="110">
        <v>0</v>
      </c>
      <c r="D36" s="122"/>
      <c r="E36" s="318">
        <v>0</v>
      </c>
      <c r="F36" s="337">
        <v>0</v>
      </c>
      <c r="L36" s="318"/>
      <c r="M36" s="337"/>
    </row>
    <row r="37" spans="1:13" ht="15">
      <c r="A37" s="120" t="s">
        <v>223</v>
      </c>
      <c r="B37" s="121"/>
      <c r="C37" s="110">
        <v>1197328685</v>
      </c>
      <c r="D37" s="122"/>
      <c r="E37" s="318">
        <f>1047923488+149405197</f>
        <v>1197328685</v>
      </c>
      <c r="F37" s="337">
        <v>1662043355</v>
      </c>
      <c r="L37" s="318"/>
      <c r="M37" s="337"/>
    </row>
    <row r="38" spans="1:13" ht="15">
      <c r="A38" s="120" t="s">
        <v>224</v>
      </c>
      <c r="B38" s="121"/>
      <c r="C38" s="110">
        <v>0</v>
      </c>
      <c r="D38" s="122"/>
      <c r="E38" s="318">
        <v>0</v>
      </c>
      <c r="F38" s="337">
        <v>0</v>
      </c>
      <c r="L38" s="318"/>
      <c r="M38" s="337"/>
    </row>
    <row r="39" spans="1:13" ht="15">
      <c r="A39" s="120" t="s">
        <v>225</v>
      </c>
      <c r="B39" s="121"/>
      <c r="C39" s="110">
        <v>492212534622</v>
      </c>
      <c r="D39" s="122"/>
      <c r="E39" s="318">
        <f>319335797407+12623077761+160253659454</f>
        <v>492212534622</v>
      </c>
      <c r="F39" s="337">
        <v>389430255424</v>
      </c>
      <c r="L39" s="318"/>
      <c r="M39" s="337"/>
    </row>
    <row r="40" spans="1:13" ht="15">
      <c r="A40" s="120" t="s">
        <v>226</v>
      </c>
      <c r="B40" s="121"/>
      <c r="C40" s="110">
        <v>31372773</v>
      </c>
      <c r="D40" s="122"/>
      <c r="E40" s="318">
        <v>31372773</v>
      </c>
      <c r="F40" s="337">
        <v>592294910</v>
      </c>
      <c r="L40" s="318"/>
      <c r="M40" s="337"/>
    </row>
    <row r="41" spans="1:13" ht="15">
      <c r="A41" s="120" t="s">
        <v>227</v>
      </c>
      <c r="B41" s="121"/>
      <c r="C41" s="110">
        <v>0</v>
      </c>
      <c r="D41" s="122"/>
      <c r="E41" s="318">
        <v>0</v>
      </c>
      <c r="F41" s="337">
        <v>0</v>
      </c>
      <c r="L41" s="318"/>
      <c r="M41" s="337"/>
    </row>
    <row r="42" spans="1:13" ht="15">
      <c r="A42" s="120" t="s">
        <v>228</v>
      </c>
      <c r="B42" s="121"/>
      <c r="C42" s="110">
        <v>0</v>
      </c>
      <c r="D42" s="122"/>
      <c r="E42" s="318">
        <v>0</v>
      </c>
      <c r="F42" s="337">
        <v>0</v>
      </c>
      <c r="L42" s="318"/>
      <c r="M42" s="337"/>
    </row>
    <row r="43" spans="1:13" ht="15">
      <c r="A43" s="120" t="s">
        <v>229</v>
      </c>
      <c r="B43" s="121"/>
      <c r="C43" s="110">
        <v>0</v>
      </c>
      <c r="D43" s="122"/>
      <c r="E43" s="318">
        <v>0</v>
      </c>
      <c r="F43" s="337">
        <v>0</v>
      </c>
      <c r="L43" s="318"/>
      <c r="M43" s="337"/>
    </row>
    <row r="44" spans="1:13" ht="15">
      <c r="A44" s="120" t="s">
        <v>230</v>
      </c>
      <c r="B44" s="121"/>
      <c r="C44" s="110">
        <v>0</v>
      </c>
      <c r="D44" s="122"/>
      <c r="E44" s="318">
        <v>0</v>
      </c>
      <c r="F44" s="337">
        <v>0</v>
      </c>
      <c r="L44" s="318"/>
      <c r="M44" s="337"/>
    </row>
    <row r="45" spans="1:13" ht="15.75" thickBot="1">
      <c r="A45" s="127" t="s">
        <v>231</v>
      </c>
      <c r="B45" s="128"/>
      <c r="C45" s="129">
        <v>493441236080</v>
      </c>
      <c r="D45" s="130">
        <v>0</v>
      </c>
      <c r="E45" s="131">
        <v>493441236080</v>
      </c>
      <c r="F45" s="143">
        <f>SUM(F36:F44)</f>
        <v>391684593689</v>
      </c>
      <c r="L45" s="131"/>
      <c r="M45" s="143"/>
    </row>
    <row r="46" spans="1:13" ht="15">
      <c r="A46" s="144" t="s">
        <v>232</v>
      </c>
      <c r="B46" s="145"/>
      <c r="E46" s="146"/>
      <c r="F46" s="146"/>
      <c r="L46" s="146"/>
      <c r="M46" s="146"/>
    </row>
    <row r="47" spans="1:13" ht="15.75" thickBot="1">
      <c r="A47" s="144"/>
      <c r="B47" s="145"/>
      <c r="E47" s="146"/>
      <c r="F47" s="113" t="s">
        <v>126</v>
      </c>
      <c r="L47" s="146"/>
      <c r="M47" s="113"/>
    </row>
    <row r="48" spans="1:13" ht="15">
      <c r="A48" s="141" t="s">
        <v>233</v>
      </c>
      <c r="B48" s="115"/>
      <c r="C48" s="116" t="s">
        <v>5</v>
      </c>
      <c r="D48" s="117" t="s">
        <v>6</v>
      </c>
      <c r="E48" s="118" t="s">
        <v>7</v>
      </c>
      <c r="F48" s="119" t="s">
        <v>8</v>
      </c>
      <c r="L48" s="118"/>
      <c r="M48" s="119"/>
    </row>
    <row r="49" spans="1:13" ht="15">
      <c r="A49" s="137" t="s">
        <v>234</v>
      </c>
      <c r="B49" s="145"/>
      <c r="C49" s="110">
        <v>0</v>
      </c>
      <c r="D49" s="122">
        <v>0</v>
      </c>
      <c r="E49" s="138">
        <v>0</v>
      </c>
      <c r="F49" s="139">
        <v>0</v>
      </c>
      <c r="G49" s="147"/>
      <c r="H49" s="459"/>
      <c r="L49" s="138"/>
      <c r="M49" s="139"/>
    </row>
    <row r="50" spans="1:13" ht="15">
      <c r="A50" s="137" t="s">
        <v>235</v>
      </c>
      <c r="B50" s="145"/>
      <c r="C50" s="110">
        <v>0</v>
      </c>
      <c r="D50" s="122">
        <v>0</v>
      </c>
      <c r="E50" s="138">
        <v>0</v>
      </c>
      <c r="F50" s="337">
        <v>0</v>
      </c>
      <c r="G50" s="147"/>
      <c r="H50" s="459"/>
      <c r="L50" s="138"/>
      <c r="M50" s="337"/>
    </row>
    <row r="51" spans="1:13" ht="15.75" thickBot="1">
      <c r="A51" s="127" t="s">
        <v>207</v>
      </c>
      <c r="B51" s="148"/>
      <c r="C51" s="149">
        <v>0</v>
      </c>
      <c r="D51" s="150">
        <v>0</v>
      </c>
      <c r="E51" s="151">
        <v>0</v>
      </c>
      <c r="F51" s="152">
        <v>0</v>
      </c>
      <c r="G51" s="147"/>
      <c r="H51" s="459"/>
      <c r="L51" s="151"/>
      <c r="M51" s="152"/>
    </row>
    <row r="52" spans="1:13" ht="15">
      <c r="A52" s="153"/>
      <c r="B52" s="134"/>
      <c r="C52" s="135"/>
      <c r="D52" s="135"/>
      <c r="E52" s="136"/>
      <c r="F52" s="136"/>
      <c r="G52" s="147"/>
      <c r="H52" s="459"/>
      <c r="L52" s="136"/>
      <c r="M52" s="136"/>
    </row>
    <row r="53" spans="1:13" ht="15.75" thickBot="1">
      <c r="A53" s="153"/>
      <c r="B53" s="134"/>
      <c r="C53" s="135"/>
      <c r="D53" s="135"/>
      <c r="E53" s="136"/>
      <c r="F53" s="113" t="s">
        <v>126</v>
      </c>
      <c r="G53" s="147"/>
      <c r="H53" s="459"/>
      <c r="L53" s="136"/>
      <c r="M53" s="113"/>
    </row>
    <row r="54" spans="1:13" ht="15">
      <c r="A54" s="141" t="s">
        <v>236</v>
      </c>
      <c r="B54" s="115"/>
      <c r="C54" s="116" t="s">
        <v>5</v>
      </c>
      <c r="D54" s="117" t="s">
        <v>6</v>
      </c>
      <c r="E54" s="118" t="s">
        <v>7</v>
      </c>
      <c r="F54" s="119" t="s">
        <v>8</v>
      </c>
      <c r="L54" s="118"/>
      <c r="M54" s="119"/>
    </row>
    <row r="55" spans="1:13" ht="15">
      <c r="A55" s="137" t="s">
        <v>237</v>
      </c>
      <c r="B55" s="121"/>
      <c r="C55" s="110">
        <v>0</v>
      </c>
      <c r="D55" s="122">
        <v>0</v>
      </c>
      <c r="E55" s="138">
        <v>0</v>
      </c>
      <c r="F55" s="337">
        <v>0</v>
      </c>
      <c r="L55" s="138"/>
      <c r="M55" s="337"/>
    </row>
    <row r="56" spans="1:13" ht="15">
      <c r="A56" s="137" t="s">
        <v>238</v>
      </c>
      <c r="B56" s="121"/>
      <c r="C56" s="110">
        <v>0</v>
      </c>
      <c r="D56" s="122">
        <v>0</v>
      </c>
      <c r="E56" s="138">
        <v>0</v>
      </c>
      <c r="F56" s="337">
        <v>0</v>
      </c>
      <c r="L56" s="138"/>
      <c r="M56" s="337"/>
    </row>
    <row r="57" spans="1:13" ht="15">
      <c r="A57" s="137" t="s">
        <v>239</v>
      </c>
      <c r="B57" s="121"/>
      <c r="C57" s="110">
        <v>0</v>
      </c>
      <c r="D57" s="122">
        <v>0</v>
      </c>
      <c r="E57" s="138">
        <v>0</v>
      </c>
      <c r="F57" s="139">
        <v>0</v>
      </c>
      <c r="L57" s="138"/>
      <c r="M57" s="139"/>
    </row>
    <row r="58" spans="1:13" ht="15">
      <c r="A58" s="137" t="s">
        <v>240</v>
      </c>
      <c r="B58" s="121"/>
      <c r="C58" s="110">
        <v>0</v>
      </c>
      <c r="D58" s="122">
        <v>0</v>
      </c>
      <c r="E58" s="138">
        <v>0</v>
      </c>
      <c r="F58" s="337">
        <v>0</v>
      </c>
      <c r="L58" s="138"/>
      <c r="M58" s="337"/>
    </row>
    <row r="59" spans="1:13" ht="15.75" thickBot="1">
      <c r="A59" s="127" t="s">
        <v>207</v>
      </c>
      <c r="B59" s="128"/>
      <c r="C59" s="129">
        <v>0</v>
      </c>
      <c r="D59" s="130">
        <v>0</v>
      </c>
      <c r="E59" s="131">
        <v>0</v>
      </c>
      <c r="F59" s="132">
        <v>0</v>
      </c>
      <c r="L59" s="131"/>
      <c r="M59" s="132"/>
    </row>
    <row r="61" spans="6:13" ht="15.75" thickBot="1">
      <c r="F61" s="113" t="s">
        <v>126</v>
      </c>
      <c r="M61" s="113"/>
    </row>
    <row r="62" spans="1:13" ht="15">
      <c r="A62" s="114" t="s">
        <v>241</v>
      </c>
      <c r="B62" s="115"/>
      <c r="C62" s="116" t="s">
        <v>5</v>
      </c>
      <c r="D62" s="117" t="s">
        <v>6</v>
      </c>
      <c r="E62" s="118" t="s">
        <v>7</v>
      </c>
      <c r="F62" s="119" t="s">
        <v>8</v>
      </c>
      <c r="H62" s="461" t="s">
        <v>556</v>
      </c>
      <c r="I62" s="462" t="s">
        <v>7</v>
      </c>
      <c r="J62" s="462" t="s">
        <v>8</v>
      </c>
      <c r="L62" s="118"/>
      <c r="M62" s="119"/>
    </row>
    <row r="63" spans="1:35" s="109" customFormat="1" ht="15" thickBot="1">
      <c r="A63" s="154" t="s">
        <v>242</v>
      </c>
      <c r="B63" s="128"/>
      <c r="C63" s="129">
        <v>13543388332</v>
      </c>
      <c r="D63" s="130"/>
      <c r="E63" s="131">
        <v>13543388332</v>
      </c>
      <c r="F63" s="132">
        <v>7645748785</v>
      </c>
      <c r="H63" s="463" t="s">
        <v>557</v>
      </c>
      <c r="I63" s="464">
        <f>SUM(I64:I85)</f>
        <v>13543388332</v>
      </c>
      <c r="J63" s="464">
        <f>SUM(J64:J85)</f>
        <v>7645748785</v>
      </c>
      <c r="K63" s="461"/>
      <c r="L63" s="131"/>
      <c r="M63" s="132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</row>
    <row r="64" ht="15">
      <c r="H64" s="465" t="s">
        <v>558</v>
      </c>
    </row>
    <row r="65" spans="6:13" ht="30.75" thickBot="1">
      <c r="F65" s="113" t="s">
        <v>126</v>
      </c>
      <c r="H65" s="466" t="s">
        <v>559</v>
      </c>
      <c r="I65" s="352">
        <v>9002798332</v>
      </c>
      <c r="J65" s="352">
        <v>7645748785</v>
      </c>
      <c r="M65" s="113"/>
    </row>
    <row r="66" spans="1:13" ht="30">
      <c r="A66" s="141" t="s">
        <v>243</v>
      </c>
      <c r="B66" s="115"/>
      <c r="C66" s="116" t="s">
        <v>5</v>
      </c>
      <c r="D66" s="117" t="s">
        <v>6</v>
      </c>
      <c r="E66" s="118" t="s">
        <v>7</v>
      </c>
      <c r="F66" s="119" t="s">
        <v>8</v>
      </c>
      <c r="H66" s="466" t="s">
        <v>560</v>
      </c>
      <c r="I66" s="352">
        <v>4540590000</v>
      </c>
      <c r="J66" s="352">
        <v>0</v>
      </c>
      <c r="L66" s="118"/>
      <c r="M66" s="119"/>
    </row>
    <row r="67" spans="1:13" ht="15">
      <c r="A67" s="137" t="s">
        <v>244</v>
      </c>
      <c r="B67" s="145"/>
      <c r="C67" s="110">
        <v>0</v>
      </c>
      <c r="D67" s="122"/>
      <c r="E67" s="138">
        <v>0</v>
      </c>
      <c r="F67" s="139">
        <v>0</v>
      </c>
      <c r="H67" s="466" t="s">
        <v>561</v>
      </c>
      <c r="I67" s="352">
        <v>0</v>
      </c>
      <c r="J67" s="352">
        <v>0</v>
      </c>
      <c r="L67" s="138"/>
      <c r="M67" s="139"/>
    </row>
    <row r="68" spans="1:13" ht="15">
      <c r="A68" s="137" t="s">
        <v>245</v>
      </c>
      <c r="B68" s="121"/>
      <c r="C68" s="110">
        <v>0</v>
      </c>
      <c r="D68" s="122"/>
      <c r="E68" s="138">
        <v>0</v>
      </c>
      <c r="F68" s="139">
        <v>0</v>
      </c>
      <c r="H68" s="466" t="s">
        <v>561</v>
      </c>
      <c r="I68" s="352">
        <v>0</v>
      </c>
      <c r="J68" s="352">
        <v>0</v>
      </c>
      <c r="L68" s="138"/>
      <c r="M68" s="139"/>
    </row>
    <row r="69" spans="1:13" ht="15">
      <c r="A69" s="142" t="s">
        <v>246</v>
      </c>
      <c r="B69" s="121"/>
      <c r="C69" s="110">
        <v>0</v>
      </c>
      <c r="D69" s="122"/>
      <c r="E69" s="318">
        <v>0</v>
      </c>
      <c r="F69" s="337">
        <v>0</v>
      </c>
      <c r="H69" s="466" t="s">
        <v>561</v>
      </c>
      <c r="I69" s="352">
        <v>0</v>
      </c>
      <c r="J69" s="352">
        <v>0</v>
      </c>
      <c r="L69" s="318"/>
      <c r="M69" s="337"/>
    </row>
    <row r="70" spans="1:13" ht="15">
      <c r="A70" s="137" t="s">
        <v>247</v>
      </c>
      <c r="B70" s="121"/>
      <c r="C70" s="110">
        <v>0</v>
      </c>
      <c r="D70" s="122">
        <v>0</v>
      </c>
      <c r="E70" s="138">
        <v>0</v>
      </c>
      <c r="F70" s="139">
        <v>0</v>
      </c>
      <c r="H70" s="466" t="s">
        <v>561</v>
      </c>
      <c r="I70" s="352">
        <v>0</v>
      </c>
      <c r="J70" s="352">
        <v>0</v>
      </c>
      <c r="L70" s="138"/>
      <c r="M70" s="139"/>
    </row>
    <row r="71" spans="1:13" ht="15">
      <c r="A71" s="137" t="s">
        <v>248</v>
      </c>
      <c r="B71" s="121"/>
      <c r="C71" s="110">
        <v>458286700</v>
      </c>
      <c r="D71" s="122"/>
      <c r="E71" s="138">
        <v>458286700</v>
      </c>
      <c r="F71" s="139">
        <v>458286700</v>
      </c>
      <c r="H71" s="466" t="s">
        <v>561</v>
      </c>
      <c r="I71" s="352">
        <v>0</v>
      </c>
      <c r="J71" s="352">
        <v>0</v>
      </c>
      <c r="L71" s="138"/>
      <c r="M71" s="139"/>
    </row>
    <row r="72" spans="1:13" ht="15.75" thickBot="1">
      <c r="A72" s="127" t="s">
        <v>207</v>
      </c>
      <c r="B72" s="128"/>
      <c r="C72" s="129">
        <v>458286700</v>
      </c>
      <c r="D72" s="130">
        <v>0</v>
      </c>
      <c r="E72" s="131">
        <v>458286700</v>
      </c>
      <c r="F72" s="132">
        <v>458286700</v>
      </c>
      <c r="H72" s="466" t="s">
        <v>561</v>
      </c>
      <c r="I72" s="352">
        <v>0</v>
      </c>
      <c r="J72" s="352">
        <v>0</v>
      </c>
      <c r="L72" s="131"/>
      <c r="M72" s="132"/>
    </row>
    <row r="73" spans="8:10" ht="15">
      <c r="H73" s="466" t="s">
        <v>561</v>
      </c>
      <c r="I73" s="352">
        <v>0</v>
      </c>
      <c r="J73" s="352">
        <v>0</v>
      </c>
    </row>
    <row r="74" spans="1:13" ht="15.75" thickBot="1">
      <c r="A74" s="153"/>
      <c r="B74" s="134"/>
      <c r="C74" s="135"/>
      <c r="D74" s="135"/>
      <c r="E74" s="136"/>
      <c r="F74" s="113" t="s">
        <v>126</v>
      </c>
      <c r="H74" s="466" t="s">
        <v>561</v>
      </c>
      <c r="I74" s="352">
        <v>0</v>
      </c>
      <c r="J74" s="352">
        <v>0</v>
      </c>
      <c r="L74" s="136"/>
      <c r="M74" s="113"/>
    </row>
    <row r="75" spans="1:13" ht="15">
      <c r="A75" s="141" t="s">
        <v>249</v>
      </c>
      <c r="B75" s="115"/>
      <c r="C75" s="116" t="s">
        <v>5</v>
      </c>
      <c r="D75" s="117" t="s">
        <v>6</v>
      </c>
      <c r="E75" s="118" t="s">
        <v>7</v>
      </c>
      <c r="F75" s="119" t="s">
        <v>8</v>
      </c>
      <c r="H75" s="466" t="s">
        <v>561</v>
      </c>
      <c r="I75" s="352">
        <v>0</v>
      </c>
      <c r="J75" s="352">
        <v>0</v>
      </c>
      <c r="L75" s="118"/>
      <c r="M75" s="119"/>
    </row>
    <row r="76" spans="1:13" ht="15">
      <c r="A76" s="155" t="s">
        <v>250</v>
      </c>
      <c r="B76" s="156"/>
      <c r="C76" s="157"/>
      <c r="D76" s="158"/>
      <c r="E76" s="159"/>
      <c r="F76" s="160"/>
      <c r="H76" s="466" t="s">
        <v>561</v>
      </c>
      <c r="I76" s="352">
        <v>0</v>
      </c>
      <c r="J76" s="352">
        <v>0</v>
      </c>
      <c r="L76" s="159"/>
      <c r="M76" s="160"/>
    </row>
    <row r="77" spans="1:13" ht="15">
      <c r="A77" s="161" t="s">
        <v>251</v>
      </c>
      <c r="B77" s="121"/>
      <c r="C77" s="110">
        <v>27541089062</v>
      </c>
      <c r="D77" s="122"/>
      <c r="E77" s="318">
        <f>835838432+16837727446+9867523184</f>
        <v>27541089062</v>
      </c>
      <c r="F77" s="337">
        <v>698797611</v>
      </c>
      <c r="H77" s="466" t="s">
        <v>561</v>
      </c>
      <c r="I77" s="352">
        <v>0</v>
      </c>
      <c r="J77" s="352">
        <v>0</v>
      </c>
      <c r="L77" s="318"/>
      <c r="M77" s="337"/>
    </row>
    <row r="78" spans="1:13" ht="15">
      <c r="A78" s="162" t="s">
        <v>252</v>
      </c>
      <c r="B78" s="121"/>
      <c r="C78" s="110">
        <v>15482053317</v>
      </c>
      <c r="D78" s="122">
        <v>0</v>
      </c>
      <c r="E78" s="138">
        <v>15482053317</v>
      </c>
      <c r="F78" s="139">
        <v>88903209014</v>
      </c>
      <c r="H78" s="466" t="s">
        <v>561</v>
      </c>
      <c r="I78" s="352">
        <v>0</v>
      </c>
      <c r="J78" s="352">
        <v>0</v>
      </c>
      <c r="L78" s="138"/>
      <c r="M78" s="139"/>
    </row>
    <row r="79" spans="1:13" ht="15">
      <c r="A79" s="161" t="s">
        <v>253</v>
      </c>
      <c r="B79" s="121"/>
      <c r="C79" s="110">
        <v>5000000000</v>
      </c>
      <c r="D79" s="122"/>
      <c r="E79" s="318">
        <v>5000000000</v>
      </c>
      <c r="F79" s="337">
        <v>500000000</v>
      </c>
      <c r="H79" s="466" t="s">
        <v>561</v>
      </c>
      <c r="I79" s="352">
        <v>0</v>
      </c>
      <c r="J79" s="352">
        <v>0</v>
      </c>
      <c r="L79" s="318"/>
      <c r="M79" s="337"/>
    </row>
    <row r="80" spans="1:13" ht="15">
      <c r="A80" s="155" t="s">
        <v>254</v>
      </c>
      <c r="B80" s="156"/>
      <c r="C80" s="157"/>
      <c r="D80" s="158"/>
      <c r="E80" s="159"/>
      <c r="F80" s="160"/>
      <c r="H80" s="466" t="s">
        <v>561</v>
      </c>
      <c r="I80" s="352">
        <v>0</v>
      </c>
      <c r="J80" s="352">
        <v>0</v>
      </c>
      <c r="L80" s="159"/>
      <c r="M80" s="160"/>
    </row>
    <row r="81" spans="1:13" ht="15">
      <c r="A81" s="161" t="s">
        <v>255</v>
      </c>
      <c r="B81" s="121"/>
      <c r="C81" s="110">
        <v>1314320000</v>
      </c>
      <c r="D81" s="122"/>
      <c r="E81" s="318">
        <v>1314320000</v>
      </c>
      <c r="F81" s="337">
        <v>4154320000</v>
      </c>
      <c r="H81" s="466" t="s">
        <v>561</v>
      </c>
      <c r="I81" s="352">
        <v>0</v>
      </c>
      <c r="J81" s="352">
        <v>0</v>
      </c>
      <c r="L81" s="318"/>
      <c r="M81" s="337"/>
    </row>
    <row r="82" spans="1:13" ht="15">
      <c r="A82" s="162" t="s">
        <v>256</v>
      </c>
      <c r="B82" s="121"/>
      <c r="C82" s="110">
        <v>0</v>
      </c>
      <c r="D82" s="122">
        <v>0</v>
      </c>
      <c r="E82" s="138">
        <v>0</v>
      </c>
      <c r="F82" s="139">
        <v>0</v>
      </c>
      <c r="H82" s="466" t="s">
        <v>561</v>
      </c>
      <c r="I82" s="352">
        <v>0</v>
      </c>
      <c r="J82" s="352">
        <v>0</v>
      </c>
      <c r="L82" s="138"/>
      <c r="M82" s="139"/>
    </row>
    <row r="83" spans="1:13" ht="15">
      <c r="A83" s="161" t="s">
        <v>257</v>
      </c>
      <c r="B83" s="121"/>
      <c r="C83" s="110">
        <v>0</v>
      </c>
      <c r="D83" s="122"/>
      <c r="E83" s="318">
        <v>0</v>
      </c>
      <c r="F83" s="337">
        <v>0</v>
      </c>
      <c r="H83" s="466" t="s">
        <v>561</v>
      </c>
      <c r="I83" s="352">
        <v>0</v>
      </c>
      <c r="J83" s="352">
        <v>0</v>
      </c>
      <c r="L83" s="318"/>
      <c r="M83" s="337"/>
    </row>
    <row r="84" spans="1:13" ht="15.75" thickBot="1">
      <c r="A84" s="127" t="s">
        <v>207</v>
      </c>
      <c r="B84" s="128"/>
      <c r="C84" s="129">
        <v>21796373317</v>
      </c>
      <c r="D84" s="130">
        <v>0</v>
      </c>
      <c r="E84" s="131">
        <v>49337462379</v>
      </c>
      <c r="F84" s="132">
        <v>94256326625</v>
      </c>
      <c r="H84" s="466" t="s">
        <v>561</v>
      </c>
      <c r="I84" s="352">
        <v>0</v>
      </c>
      <c r="J84" s="352">
        <v>0</v>
      </c>
      <c r="L84" s="131"/>
      <c r="M84" s="132"/>
    </row>
    <row r="85" spans="1:13" ht="15">
      <c r="A85" s="144"/>
      <c r="B85" s="145"/>
      <c r="E85" s="146" t="s">
        <v>258</v>
      </c>
      <c r="F85" s="146"/>
      <c r="L85" s="146"/>
      <c r="M85" s="146"/>
    </row>
    <row r="86" spans="1:13" ht="15.75" thickBot="1">
      <c r="A86" s="163"/>
      <c r="B86" s="134"/>
      <c r="C86" s="135"/>
      <c r="D86" s="135"/>
      <c r="E86" s="136"/>
      <c r="F86" s="113" t="s">
        <v>126</v>
      </c>
      <c r="L86" s="136"/>
      <c r="M86" s="113"/>
    </row>
    <row r="87" spans="1:13" ht="15">
      <c r="A87" s="164" t="s">
        <v>259</v>
      </c>
      <c r="B87" s="115"/>
      <c r="C87" s="116" t="s">
        <v>5</v>
      </c>
      <c r="D87" s="117" t="s">
        <v>6</v>
      </c>
      <c r="E87" s="118" t="s">
        <v>7</v>
      </c>
      <c r="F87" s="119" t="s">
        <v>8</v>
      </c>
      <c r="L87" s="118"/>
      <c r="M87" s="119"/>
    </row>
    <row r="88" spans="1:13" ht="15">
      <c r="A88" s="142" t="s">
        <v>260</v>
      </c>
      <c r="B88" s="121"/>
      <c r="C88" s="110">
        <v>0</v>
      </c>
      <c r="D88" s="122"/>
      <c r="E88" s="318">
        <v>0</v>
      </c>
      <c r="F88" s="337">
        <v>0</v>
      </c>
      <c r="L88" s="318"/>
      <c r="M88" s="337"/>
    </row>
    <row r="89" spans="1:13" ht="15">
      <c r="A89" s="142" t="s">
        <v>261</v>
      </c>
      <c r="B89" s="121"/>
      <c r="C89" s="110">
        <v>0</v>
      </c>
      <c r="D89" s="122"/>
      <c r="E89" s="318">
        <v>0</v>
      </c>
      <c r="F89" s="337">
        <v>0</v>
      </c>
      <c r="L89" s="318"/>
      <c r="M89" s="337"/>
    </row>
    <row r="90" spans="1:13" ht="15">
      <c r="A90" s="142" t="s">
        <v>262</v>
      </c>
      <c r="B90" s="121"/>
      <c r="C90" s="110">
        <v>0</v>
      </c>
      <c r="D90" s="122"/>
      <c r="E90" s="318">
        <v>0</v>
      </c>
      <c r="F90" s="337">
        <v>0</v>
      </c>
      <c r="L90" s="318"/>
      <c r="M90" s="337"/>
    </row>
    <row r="91" spans="1:13" ht="15">
      <c r="A91" s="166" t="s">
        <v>263</v>
      </c>
      <c r="B91" s="121"/>
      <c r="C91" s="110">
        <v>0</v>
      </c>
      <c r="D91" s="122"/>
      <c r="E91" s="318">
        <v>0</v>
      </c>
      <c r="F91" s="337">
        <v>0</v>
      </c>
      <c r="L91" s="318"/>
      <c r="M91" s="337"/>
    </row>
    <row r="92" spans="1:13" ht="15.75" thickBot="1">
      <c r="A92" s="127" t="s">
        <v>207</v>
      </c>
      <c r="B92" s="128"/>
      <c r="C92" s="129">
        <v>0</v>
      </c>
      <c r="D92" s="130">
        <v>0</v>
      </c>
      <c r="E92" s="131">
        <v>0</v>
      </c>
      <c r="F92" s="132">
        <v>0</v>
      </c>
      <c r="L92" s="131"/>
      <c r="M92" s="132"/>
    </row>
    <row r="93" spans="1:13" ht="15">
      <c r="A93" s="153"/>
      <c r="B93" s="134"/>
      <c r="C93" s="135"/>
      <c r="D93" s="135"/>
      <c r="E93" s="136"/>
      <c r="F93" s="136"/>
      <c r="L93" s="136"/>
      <c r="M93" s="136"/>
    </row>
    <row r="94" spans="1:13" ht="15.75" thickBot="1">
      <c r="A94" s="163"/>
      <c r="B94" s="134"/>
      <c r="C94" s="135"/>
      <c r="D94" s="135"/>
      <c r="E94" s="136"/>
      <c r="F94" s="113" t="s">
        <v>126</v>
      </c>
      <c r="L94" s="136"/>
      <c r="M94" s="113"/>
    </row>
    <row r="95" spans="1:13" ht="15">
      <c r="A95" s="114" t="s">
        <v>264</v>
      </c>
      <c r="B95" s="115"/>
      <c r="C95" s="116" t="s">
        <v>5</v>
      </c>
      <c r="D95" s="117" t="s">
        <v>6</v>
      </c>
      <c r="E95" s="118" t="s">
        <v>7</v>
      </c>
      <c r="F95" s="119" t="s">
        <v>8</v>
      </c>
      <c r="L95" s="118"/>
      <c r="M95" s="119"/>
    </row>
    <row r="96" spans="1:13" ht="15">
      <c r="A96" s="167" t="s">
        <v>265</v>
      </c>
      <c r="B96" s="168"/>
      <c r="C96" s="169">
        <v>0</v>
      </c>
      <c r="D96" s="122">
        <v>0</v>
      </c>
      <c r="E96" s="138">
        <v>0</v>
      </c>
      <c r="F96" s="139">
        <v>0</v>
      </c>
      <c r="L96" s="138"/>
      <c r="M96" s="139"/>
    </row>
    <row r="97" spans="1:13" ht="15">
      <c r="A97" s="170" t="s">
        <v>266</v>
      </c>
      <c r="B97" s="124"/>
      <c r="C97" s="125">
        <v>33422485181</v>
      </c>
      <c r="D97" s="122">
        <v>33422485181</v>
      </c>
      <c r="E97" s="138">
        <v>0</v>
      </c>
      <c r="F97" s="337">
        <v>0</v>
      </c>
      <c r="L97" s="138"/>
      <c r="M97" s="337"/>
    </row>
    <row r="98" spans="1:13" ht="15.75" thickBot="1">
      <c r="A98" s="127" t="s">
        <v>207</v>
      </c>
      <c r="B98" s="128"/>
      <c r="C98" s="129">
        <v>33422485181</v>
      </c>
      <c r="D98" s="130">
        <v>33422485181</v>
      </c>
      <c r="E98" s="131">
        <v>0</v>
      </c>
      <c r="F98" s="132">
        <v>0</v>
      </c>
      <c r="L98" s="131"/>
      <c r="M98" s="132"/>
    </row>
    <row r="99" spans="1:13" ht="15">
      <c r="A99" s="153"/>
      <c r="B99" s="134"/>
      <c r="C99" s="135"/>
      <c r="D99" s="135"/>
      <c r="E99" s="136"/>
      <c r="F99" s="136"/>
      <c r="L99" s="136"/>
      <c r="M99" s="136"/>
    </row>
    <row r="100" spans="1:13" ht="15.75" thickBot="1">
      <c r="A100" s="153"/>
      <c r="B100" s="134"/>
      <c r="C100" s="135"/>
      <c r="D100" s="135"/>
      <c r="E100" s="136"/>
      <c r="F100" s="113" t="s">
        <v>126</v>
      </c>
      <c r="L100" s="136"/>
      <c r="M100" s="113"/>
    </row>
    <row r="101" spans="1:13" ht="15">
      <c r="A101" s="114" t="s">
        <v>267</v>
      </c>
      <c r="B101" s="115"/>
      <c r="C101" s="116" t="s">
        <v>5</v>
      </c>
      <c r="D101" s="117" t="s">
        <v>6</v>
      </c>
      <c r="E101" s="118" t="s">
        <v>7</v>
      </c>
      <c r="F101" s="119" t="s">
        <v>8</v>
      </c>
      <c r="L101" s="118"/>
      <c r="M101" s="119"/>
    </row>
    <row r="102" spans="1:13" ht="15">
      <c r="A102" s="120" t="s">
        <v>268</v>
      </c>
      <c r="B102" s="121"/>
      <c r="C102" s="110">
        <v>0</v>
      </c>
      <c r="D102" s="122"/>
      <c r="E102" s="318">
        <v>0</v>
      </c>
      <c r="F102" s="337">
        <v>0</v>
      </c>
      <c r="L102" s="318"/>
      <c r="M102" s="337"/>
    </row>
    <row r="103" spans="1:13" ht="15">
      <c r="A103" s="120" t="s">
        <v>269</v>
      </c>
      <c r="B103" s="121"/>
      <c r="C103" s="110">
        <v>253673425</v>
      </c>
      <c r="D103" s="122"/>
      <c r="E103" s="318">
        <f>167278554+5611467+80783404</f>
        <v>253673425</v>
      </c>
      <c r="F103" s="337">
        <v>209380167</v>
      </c>
      <c r="L103" s="318"/>
      <c r="M103" s="337"/>
    </row>
    <row r="104" spans="1:13" ht="15">
      <c r="A104" s="120" t="s">
        <v>270</v>
      </c>
      <c r="B104" s="121"/>
      <c r="C104" s="110">
        <v>432446195</v>
      </c>
      <c r="D104" s="122"/>
      <c r="E104" s="318">
        <f>396250087+8020584+7103160+20219066+853298</f>
        <v>432446195</v>
      </c>
      <c r="F104" s="337">
        <v>1893350751</v>
      </c>
      <c r="L104" s="318"/>
      <c r="M104" s="337"/>
    </row>
    <row r="105" spans="1:13" ht="15">
      <c r="A105" s="120" t="s">
        <v>271</v>
      </c>
      <c r="B105" s="121"/>
      <c r="C105" s="110">
        <v>401095032</v>
      </c>
      <c r="D105" s="122"/>
      <c r="E105" s="318">
        <f>289632450+108700742+2761840</f>
        <v>401095032</v>
      </c>
      <c r="F105" s="337">
        <v>499288746</v>
      </c>
      <c r="L105" s="318"/>
      <c r="M105" s="337"/>
    </row>
    <row r="106" spans="1:13" ht="15">
      <c r="A106" s="171" t="s">
        <v>272</v>
      </c>
      <c r="B106" s="121"/>
      <c r="C106" s="110">
        <v>0</v>
      </c>
      <c r="D106" s="122">
        <v>0</v>
      </c>
      <c r="E106" s="138">
        <v>0</v>
      </c>
      <c r="F106" s="337">
        <v>0</v>
      </c>
      <c r="L106" s="138"/>
      <c r="M106" s="337"/>
    </row>
    <row r="107" spans="1:13" ht="15">
      <c r="A107" s="171" t="s">
        <v>273</v>
      </c>
      <c r="B107" s="121"/>
      <c r="C107" s="110">
        <v>0</v>
      </c>
      <c r="D107" s="122">
        <v>0</v>
      </c>
      <c r="E107" s="138">
        <v>0</v>
      </c>
      <c r="F107" s="337">
        <v>0</v>
      </c>
      <c r="L107" s="138"/>
      <c r="M107" s="337"/>
    </row>
    <row r="108" spans="1:13" ht="15">
      <c r="A108" s="171" t="s">
        <v>274</v>
      </c>
      <c r="B108" s="121"/>
      <c r="C108" s="110">
        <v>0</v>
      </c>
      <c r="D108" s="122">
        <v>0</v>
      </c>
      <c r="E108" s="138">
        <v>0</v>
      </c>
      <c r="F108" s="337">
        <v>36643982190</v>
      </c>
      <c r="L108" s="138"/>
      <c r="M108" s="337"/>
    </row>
    <row r="109" spans="1:13" ht="15">
      <c r="A109" s="171" t="s">
        <v>275</v>
      </c>
      <c r="B109" s="124"/>
      <c r="C109" s="125">
        <v>163517942971</v>
      </c>
      <c r="D109" s="126">
        <v>0</v>
      </c>
      <c r="E109" s="140">
        <v>163517942971</v>
      </c>
      <c r="F109" s="339">
        <v>81957561865</v>
      </c>
      <c r="L109" s="140"/>
      <c r="M109" s="339"/>
    </row>
    <row r="110" spans="1:13" ht="15.75" thickBot="1">
      <c r="A110" s="127" t="s">
        <v>207</v>
      </c>
      <c r="B110" s="128"/>
      <c r="C110" s="129">
        <v>164605157623</v>
      </c>
      <c r="D110" s="130">
        <v>0</v>
      </c>
      <c r="E110" s="131">
        <v>164605157623</v>
      </c>
      <c r="F110" s="132">
        <v>121203563719</v>
      </c>
      <c r="H110" s="467"/>
      <c r="L110" s="131"/>
      <c r="M110" s="132"/>
    </row>
    <row r="111" spans="1:13" ht="15">
      <c r="A111" s="133"/>
      <c r="B111" s="134"/>
      <c r="C111" s="135"/>
      <c r="D111" s="135"/>
      <c r="E111" s="136"/>
      <c r="F111" s="136"/>
      <c r="L111" s="136"/>
      <c r="M111" s="136"/>
    </row>
    <row r="112" spans="1:13" ht="15.75" thickBot="1">
      <c r="A112" s="133"/>
      <c r="B112" s="134"/>
      <c r="C112" s="135"/>
      <c r="D112" s="135"/>
      <c r="E112" s="136"/>
      <c r="F112" s="113" t="s">
        <v>126</v>
      </c>
      <c r="L112" s="136"/>
      <c r="M112" s="113"/>
    </row>
    <row r="113" spans="1:13" ht="15">
      <c r="A113" s="114" t="s">
        <v>276</v>
      </c>
      <c r="B113" s="115"/>
      <c r="C113" s="116" t="s">
        <v>5</v>
      </c>
      <c r="D113" s="117" t="s">
        <v>6</v>
      </c>
      <c r="E113" s="118" t="s">
        <v>7</v>
      </c>
      <c r="F113" s="119" t="s">
        <v>8</v>
      </c>
      <c r="L113" s="118"/>
      <c r="M113" s="119"/>
    </row>
    <row r="114" spans="1:13" ht="15">
      <c r="A114" s="137" t="s">
        <v>277</v>
      </c>
      <c r="B114" s="121"/>
      <c r="C114" s="110">
        <v>0</v>
      </c>
      <c r="D114" s="122">
        <v>0</v>
      </c>
      <c r="E114" s="138">
        <v>0</v>
      </c>
      <c r="F114" s="139">
        <v>0</v>
      </c>
      <c r="L114" s="138"/>
      <c r="M114" s="139"/>
    </row>
    <row r="115" spans="1:13" ht="15">
      <c r="A115" s="137" t="s">
        <v>278</v>
      </c>
      <c r="B115" s="121"/>
      <c r="C115" s="110">
        <v>0</v>
      </c>
      <c r="D115" s="122">
        <v>0</v>
      </c>
      <c r="E115" s="138">
        <v>0</v>
      </c>
      <c r="F115" s="339">
        <v>0</v>
      </c>
      <c r="L115" s="138"/>
      <c r="M115" s="339"/>
    </row>
    <row r="116" spans="1:13" ht="15.75" thickBot="1">
      <c r="A116" s="127" t="s">
        <v>207</v>
      </c>
      <c r="B116" s="128"/>
      <c r="C116" s="129">
        <v>0</v>
      </c>
      <c r="D116" s="130">
        <v>0</v>
      </c>
      <c r="E116" s="131">
        <v>0</v>
      </c>
      <c r="F116" s="132">
        <v>0</v>
      </c>
      <c r="L116" s="131"/>
      <c r="M116" s="132"/>
    </row>
    <row r="117" ht="15">
      <c r="A117" s="2"/>
    </row>
    <row r="118" spans="1:13" ht="15.75" thickBot="1">
      <c r="A118" s="2"/>
      <c r="F118" s="113" t="s">
        <v>126</v>
      </c>
      <c r="H118" s="468"/>
      <c r="I118" s="469"/>
      <c r="J118" s="469"/>
      <c r="M118" s="113"/>
    </row>
    <row r="119" spans="1:13" ht="15">
      <c r="A119" s="114" t="s">
        <v>279</v>
      </c>
      <c r="B119" s="115"/>
      <c r="C119" s="116" t="s">
        <v>5</v>
      </c>
      <c r="D119" s="117" t="s">
        <v>6</v>
      </c>
      <c r="E119" s="118" t="s">
        <v>7</v>
      </c>
      <c r="F119" s="119" t="s">
        <v>8</v>
      </c>
      <c r="L119" s="118"/>
      <c r="M119" s="119"/>
    </row>
    <row r="120" spans="1:13" ht="15">
      <c r="A120" s="470" t="s">
        <v>280</v>
      </c>
      <c r="B120" s="121"/>
      <c r="C120" s="110">
        <v>2799845000</v>
      </c>
      <c r="D120" s="122"/>
      <c r="E120" s="318">
        <f>2799845000</f>
        <v>2799845000</v>
      </c>
      <c r="F120" s="337">
        <v>5298540000</v>
      </c>
      <c r="L120" s="318"/>
      <c r="M120" s="337"/>
    </row>
    <row r="121" spans="1:13" ht="15">
      <c r="A121" s="171" t="s">
        <v>281</v>
      </c>
      <c r="B121" s="121"/>
      <c r="C121" s="110">
        <v>0</v>
      </c>
      <c r="D121" s="122">
        <v>0</v>
      </c>
      <c r="E121" s="138">
        <v>0</v>
      </c>
      <c r="F121" s="139">
        <v>0</v>
      </c>
      <c r="L121" s="138"/>
      <c r="M121" s="139"/>
    </row>
    <row r="122" spans="1:13" ht="15">
      <c r="A122" s="142" t="s">
        <v>282</v>
      </c>
      <c r="B122" s="124"/>
      <c r="C122" s="125">
        <v>0</v>
      </c>
      <c r="D122" s="126"/>
      <c r="E122" s="338">
        <v>0</v>
      </c>
      <c r="F122" s="339">
        <v>0</v>
      </c>
      <c r="L122" s="338"/>
      <c r="M122" s="339"/>
    </row>
    <row r="123" spans="1:13" ht="15.75" thickBot="1">
      <c r="A123" s="127" t="s">
        <v>207</v>
      </c>
      <c r="B123" s="128"/>
      <c r="C123" s="129">
        <v>2799845000</v>
      </c>
      <c r="D123" s="130">
        <v>0</v>
      </c>
      <c r="E123" s="131">
        <v>2799845000</v>
      </c>
      <c r="F123" s="132">
        <v>5298540000</v>
      </c>
      <c r="G123" s="172"/>
      <c r="H123" s="460"/>
      <c r="L123" s="131"/>
      <c r="M123" s="132"/>
    </row>
    <row r="124" spans="1:7" ht="15">
      <c r="A124" s="173" t="s">
        <v>283</v>
      </c>
      <c r="G124" s="172"/>
    </row>
    <row r="125" spans="1:7" ht="15">
      <c r="A125" s="174"/>
      <c r="G125" s="172"/>
    </row>
    <row r="126" spans="1:13" ht="15.75" thickBot="1">
      <c r="A126" s="175"/>
      <c r="F126" s="113" t="s">
        <v>126</v>
      </c>
      <c r="G126" s="172"/>
      <c r="M126" s="113"/>
    </row>
    <row r="127" spans="1:13" ht="15">
      <c r="A127" s="114" t="s">
        <v>284</v>
      </c>
      <c r="B127" s="115"/>
      <c r="C127" s="116" t="s">
        <v>5</v>
      </c>
      <c r="D127" s="117" t="s">
        <v>6</v>
      </c>
      <c r="E127" s="118" t="s">
        <v>7</v>
      </c>
      <c r="F127" s="119" t="s">
        <v>8</v>
      </c>
      <c r="G127" s="172"/>
      <c r="H127" s="460"/>
      <c r="L127" s="118"/>
      <c r="M127" s="119"/>
    </row>
    <row r="128" spans="1:13" ht="15">
      <c r="A128" s="176" t="s">
        <v>285</v>
      </c>
      <c r="B128" s="121"/>
      <c r="C128" s="110">
        <v>0</v>
      </c>
      <c r="D128" s="122"/>
      <c r="E128" s="318">
        <v>0</v>
      </c>
      <c r="F128" s="337">
        <v>0</v>
      </c>
      <c r="G128" s="172"/>
      <c r="L128" s="318"/>
      <c r="M128" s="337"/>
    </row>
    <row r="129" spans="1:13" ht="15">
      <c r="A129" s="176" t="s">
        <v>286</v>
      </c>
      <c r="B129" s="121"/>
      <c r="C129" s="110">
        <v>0</v>
      </c>
      <c r="D129" s="122"/>
      <c r="E129" s="318">
        <v>0</v>
      </c>
      <c r="F129" s="337">
        <v>0</v>
      </c>
      <c r="G129" s="172"/>
      <c r="H129" s="467"/>
      <c r="L129" s="318"/>
      <c r="M129" s="337"/>
    </row>
    <row r="130" spans="1:13" ht="15">
      <c r="A130" s="176" t="s">
        <v>287</v>
      </c>
      <c r="B130" s="124"/>
      <c r="C130" s="125">
        <v>0</v>
      </c>
      <c r="D130" s="126"/>
      <c r="E130" s="338">
        <v>0</v>
      </c>
      <c r="F130" s="339">
        <v>0</v>
      </c>
      <c r="L130" s="338"/>
      <c r="M130" s="339"/>
    </row>
    <row r="131" spans="1:13" ht="15.75" thickBot="1">
      <c r="A131" s="127" t="s">
        <v>288</v>
      </c>
      <c r="B131" s="128"/>
      <c r="C131" s="129">
        <v>0</v>
      </c>
      <c r="D131" s="130">
        <v>0</v>
      </c>
      <c r="E131" s="131">
        <v>0</v>
      </c>
      <c r="F131" s="132">
        <v>0</v>
      </c>
      <c r="L131" s="131"/>
      <c r="M131" s="132"/>
    </row>
    <row r="133" spans="6:13" ht="15.75" thickBot="1">
      <c r="F133" s="113" t="s">
        <v>126</v>
      </c>
      <c r="M133" s="113"/>
    </row>
    <row r="134" spans="1:13" ht="15">
      <c r="A134" s="114" t="s">
        <v>289</v>
      </c>
      <c r="B134" s="115"/>
      <c r="C134" s="116" t="s">
        <v>5</v>
      </c>
      <c r="D134" s="117" t="s">
        <v>6</v>
      </c>
      <c r="E134" s="118" t="s">
        <v>7</v>
      </c>
      <c r="F134" s="119" t="s">
        <v>8</v>
      </c>
      <c r="G134" s="147"/>
      <c r="H134" s="459"/>
      <c r="L134" s="118"/>
      <c r="M134" s="119"/>
    </row>
    <row r="135" spans="1:13" ht="15">
      <c r="A135" s="120" t="s">
        <v>290</v>
      </c>
      <c r="B135" s="145"/>
      <c r="C135" s="110">
        <v>0</v>
      </c>
      <c r="D135" s="122">
        <v>0</v>
      </c>
      <c r="E135" s="138">
        <v>0</v>
      </c>
      <c r="F135" s="139">
        <v>0</v>
      </c>
      <c r="G135" s="2"/>
      <c r="H135" s="471"/>
      <c r="L135" s="138"/>
      <c r="M135" s="139"/>
    </row>
    <row r="136" spans="1:13" ht="15">
      <c r="A136" s="120" t="s">
        <v>291</v>
      </c>
      <c r="B136" s="121"/>
      <c r="C136" s="110">
        <v>0</v>
      </c>
      <c r="D136" s="122"/>
      <c r="E136" s="318">
        <v>0</v>
      </c>
      <c r="F136" s="337">
        <v>0</v>
      </c>
      <c r="G136" s="2"/>
      <c r="H136" s="471"/>
      <c r="L136" s="318"/>
      <c r="M136" s="337"/>
    </row>
    <row r="137" spans="1:13" ht="15">
      <c r="A137" s="120" t="s">
        <v>292</v>
      </c>
      <c r="B137" s="121"/>
      <c r="C137" s="110">
        <v>0</v>
      </c>
      <c r="D137" s="122"/>
      <c r="E137" s="318">
        <v>0</v>
      </c>
      <c r="F137" s="337">
        <v>0</v>
      </c>
      <c r="G137" s="2"/>
      <c r="H137" s="471"/>
      <c r="L137" s="318"/>
      <c r="M137" s="337"/>
    </row>
    <row r="138" spans="1:13" ht="30.75" customHeight="1">
      <c r="A138" s="120" t="s">
        <v>293</v>
      </c>
      <c r="B138" s="145"/>
      <c r="C138" s="110">
        <v>0</v>
      </c>
      <c r="D138" s="122">
        <v>0</v>
      </c>
      <c r="E138" s="138">
        <v>0</v>
      </c>
      <c r="F138" s="139">
        <v>0</v>
      </c>
      <c r="L138" s="138"/>
      <c r="M138" s="139"/>
    </row>
    <row r="139" spans="1:13" ht="15">
      <c r="A139" s="120" t="s">
        <v>294</v>
      </c>
      <c r="B139" s="121"/>
      <c r="C139" s="110">
        <v>0</v>
      </c>
      <c r="D139" s="122"/>
      <c r="E139" s="318">
        <v>0</v>
      </c>
      <c r="F139" s="337">
        <v>0</v>
      </c>
      <c r="L139" s="318"/>
      <c r="M139" s="337"/>
    </row>
    <row r="140" spans="1:13" ht="15">
      <c r="A140" s="120" t="s">
        <v>295</v>
      </c>
      <c r="B140" s="121"/>
      <c r="C140" s="110">
        <v>0</v>
      </c>
      <c r="D140" s="122"/>
      <c r="E140" s="318">
        <v>0</v>
      </c>
      <c r="F140" s="337">
        <v>0</v>
      </c>
      <c r="L140" s="318"/>
      <c r="M140" s="337"/>
    </row>
    <row r="141" spans="1:13" ht="15.75" thickBot="1">
      <c r="A141" s="177" t="s">
        <v>296</v>
      </c>
      <c r="B141" s="178"/>
      <c r="C141" s="179">
        <v>0</v>
      </c>
      <c r="D141" s="180"/>
      <c r="E141" s="340">
        <v>0</v>
      </c>
      <c r="F141" s="341">
        <v>0</v>
      </c>
      <c r="L141" s="340"/>
      <c r="M141" s="341"/>
    </row>
    <row r="142" spans="1:13" ht="15">
      <c r="A142" s="144"/>
      <c r="B142" s="145"/>
      <c r="E142" s="146"/>
      <c r="F142" s="146"/>
      <c r="L142" s="146"/>
      <c r="M142" s="146"/>
    </row>
    <row r="143" spans="1:13" ht="15.75" thickBot="1">
      <c r="A143" s="144"/>
      <c r="B143" s="145"/>
      <c r="E143" s="146"/>
      <c r="F143" s="113" t="s">
        <v>126</v>
      </c>
      <c r="L143" s="146"/>
      <c r="M143" s="113"/>
    </row>
    <row r="144" spans="1:13" ht="15">
      <c r="A144" s="114" t="s">
        <v>297</v>
      </c>
      <c r="B144" s="115"/>
      <c r="C144" s="116" t="s">
        <v>5</v>
      </c>
      <c r="D144" s="117" t="s">
        <v>6</v>
      </c>
      <c r="E144" s="118" t="s">
        <v>552</v>
      </c>
      <c r="F144" s="119" t="s">
        <v>298</v>
      </c>
      <c r="L144" s="118"/>
      <c r="M144" s="119"/>
    </row>
    <row r="145" spans="1:13" ht="15">
      <c r="A145" s="142" t="s">
        <v>299</v>
      </c>
      <c r="B145" s="121"/>
      <c r="C145" s="110">
        <v>26042387855</v>
      </c>
      <c r="D145" s="122"/>
      <c r="E145" s="318">
        <f>23066428118+2975959737</f>
        <v>26042387855</v>
      </c>
      <c r="F145" s="337">
        <v>31909897495</v>
      </c>
      <c r="L145" s="318"/>
      <c r="M145" s="337"/>
    </row>
    <row r="146" spans="1:13" ht="15">
      <c r="A146" s="142" t="s">
        <v>300</v>
      </c>
      <c r="B146" s="121"/>
      <c r="C146" s="110">
        <v>0</v>
      </c>
      <c r="D146" s="122"/>
      <c r="E146" s="318">
        <v>0</v>
      </c>
      <c r="F146" s="337">
        <v>0</v>
      </c>
      <c r="L146" s="318"/>
      <c r="M146" s="337"/>
    </row>
    <row r="147" spans="1:13" ht="30">
      <c r="A147" s="142" t="s">
        <v>301</v>
      </c>
      <c r="B147" s="145"/>
      <c r="C147" s="110">
        <v>502029629563</v>
      </c>
      <c r="D147" s="122">
        <v>0</v>
      </c>
      <c r="E147" s="138">
        <v>502029629563</v>
      </c>
      <c r="F147" s="139">
        <v>438742854032</v>
      </c>
      <c r="L147" s="138"/>
      <c r="M147" s="139"/>
    </row>
    <row r="148" spans="1:13" ht="30">
      <c r="A148" s="181" t="s">
        <v>302</v>
      </c>
      <c r="B148" s="121"/>
      <c r="C148" s="110">
        <v>502029629563</v>
      </c>
      <c r="D148" s="122"/>
      <c r="E148" s="318">
        <f>388724074900+21132193636-21132193636+126213943101-12908388438</f>
        <v>502029629563</v>
      </c>
      <c r="F148" s="337">
        <v>438742854032</v>
      </c>
      <c r="L148" s="318"/>
      <c r="M148" s="337"/>
    </row>
    <row r="149" spans="1:13" ht="30">
      <c r="A149" s="181" t="s">
        <v>303</v>
      </c>
      <c r="B149" s="121"/>
      <c r="C149" s="110">
        <v>0</v>
      </c>
      <c r="D149" s="122"/>
      <c r="E149" s="318">
        <v>0</v>
      </c>
      <c r="F149" s="337">
        <v>0</v>
      </c>
      <c r="L149" s="318"/>
      <c r="M149" s="337"/>
    </row>
    <row r="150" spans="1:13" ht="15.75" thickBot="1">
      <c r="A150" s="127" t="s">
        <v>207</v>
      </c>
      <c r="B150" s="128"/>
      <c r="C150" s="129">
        <v>528072017418</v>
      </c>
      <c r="D150" s="130">
        <v>0</v>
      </c>
      <c r="E150" s="131">
        <v>528072017418</v>
      </c>
      <c r="F150" s="132">
        <v>470652751527</v>
      </c>
      <c r="L150" s="131"/>
      <c r="M150" s="132"/>
    </row>
    <row r="151" ht="15">
      <c r="A151" s="144"/>
    </row>
    <row r="152" spans="1:13" ht="15.75" thickBot="1">
      <c r="A152" s="144"/>
      <c r="B152" s="145"/>
      <c r="E152" s="146"/>
      <c r="F152" s="113" t="s">
        <v>126</v>
      </c>
      <c r="L152" s="146"/>
      <c r="M152" s="113"/>
    </row>
    <row r="153" spans="1:13" ht="15">
      <c r="A153" s="114" t="s">
        <v>304</v>
      </c>
      <c r="B153" s="115"/>
      <c r="C153" s="116" t="s">
        <v>5</v>
      </c>
      <c r="D153" s="117" t="s">
        <v>6</v>
      </c>
      <c r="E153" s="118" t="s">
        <v>552</v>
      </c>
      <c r="F153" s="119" t="s">
        <v>298</v>
      </c>
      <c r="L153" s="118"/>
      <c r="M153" s="119"/>
    </row>
    <row r="154" spans="1:13" ht="15">
      <c r="A154" s="120" t="s">
        <v>305</v>
      </c>
      <c r="B154" s="121"/>
      <c r="C154" s="110">
        <v>0</v>
      </c>
      <c r="D154" s="122"/>
      <c r="E154" s="318">
        <v>0</v>
      </c>
      <c r="F154" s="337">
        <v>0</v>
      </c>
      <c r="L154" s="318"/>
      <c r="M154" s="337"/>
    </row>
    <row r="155" spans="1:13" ht="15">
      <c r="A155" s="120" t="s">
        <v>306</v>
      </c>
      <c r="B155" s="121"/>
      <c r="C155" s="110">
        <v>0</v>
      </c>
      <c r="D155" s="122"/>
      <c r="E155" s="318">
        <v>0</v>
      </c>
      <c r="F155" s="337">
        <v>0</v>
      </c>
      <c r="L155" s="318"/>
      <c r="M155" s="337"/>
    </row>
    <row r="156" spans="1:13" ht="15">
      <c r="A156" s="120" t="s">
        <v>307</v>
      </c>
      <c r="B156" s="121"/>
      <c r="C156" s="110">
        <v>0</v>
      </c>
      <c r="D156" s="122"/>
      <c r="E156" s="318">
        <v>0</v>
      </c>
      <c r="F156" s="337">
        <v>0</v>
      </c>
      <c r="L156" s="318"/>
      <c r="M156" s="337"/>
    </row>
    <row r="157" spans="1:13" ht="15">
      <c r="A157" s="120" t="s">
        <v>308</v>
      </c>
      <c r="B157" s="121"/>
      <c r="C157" s="110">
        <v>0</v>
      </c>
      <c r="D157" s="122"/>
      <c r="E157" s="318">
        <v>0</v>
      </c>
      <c r="F157" s="337">
        <v>0</v>
      </c>
      <c r="L157" s="318"/>
      <c r="M157" s="337"/>
    </row>
    <row r="158" spans="1:13" ht="15">
      <c r="A158" s="120" t="s">
        <v>309</v>
      </c>
      <c r="B158" s="121"/>
      <c r="C158" s="110">
        <v>0</v>
      </c>
      <c r="D158" s="122"/>
      <c r="E158" s="318">
        <v>0</v>
      </c>
      <c r="F158" s="337">
        <v>0</v>
      </c>
      <c r="L158" s="318"/>
      <c r="M158" s="337"/>
    </row>
    <row r="159" spans="1:13" ht="15">
      <c r="A159" s="120" t="s">
        <v>310</v>
      </c>
      <c r="B159" s="121"/>
      <c r="C159" s="110">
        <v>0</v>
      </c>
      <c r="D159" s="122"/>
      <c r="E159" s="318">
        <v>0</v>
      </c>
      <c r="F159" s="337">
        <v>0</v>
      </c>
      <c r="L159" s="318"/>
      <c r="M159" s="337"/>
    </row>
    <row r="160" spans="1:13" ht="15.75" thickBot="1">
      <c r="A160" s="127" t="s">
        <v>207</v>
      </c>
      <c r="B160" s="128"/>
      <c r="C160" s="129">
        <v>0</v>
      </c>
      <c r="D160" s="130">
        <v>0</v>
      </c>
      <c r="E160" s="131">
        <v>0</v>
      </c>
      <c r="F160" s="132">
        <v>0</v>
      </c>
      <c r="L160" s="131"/>
      <c r="M160" s="132"/>
    </row>
    <row r="161" spans="1:13" ht="15">
      <c r="A161" s="144"/>
      <c r="B161" s="145"/>
      <c r="E161" s="146"/>
      <c r="F161" s="146"/>
      <c r="L161" s="146"/>
      <c r="M161" s="146"/>
    </row>
    <row r="162" spans="1:13" ht="15.75" thickBot="1">
      <c r="A162" s="144"/>
      <c r="B162" s="145"/>
      <c r="E162" s="146"/>
      <c r="F162" s="113" t="s">
        <v>126</v>
      </c>
      <c r="L162" s="146"/>
      <c r="M162" s="113"/>
    </row>
    <row r="163" spans="1:13" ht="15">
      <c r="A163" s="114" t="s">
        <v>311</v>
      </c>
      <c r="B163" s="115"/>
      <c r="C163" s="116" t="s">
        <v>5</v>
      </c>
      <c r="D163" s="117" t="s">
        <v>6</v>
      </c>
      <c r="E163" s="118" t="s">
        <v>552</v>
      </c>
      <c r="F163" s="119" t="s">
        <v>298</v>
      </c>
      <c r="L163" s="118"/>
      <c r="M163" s="119"/>
    </row>
    <row r="164" spans="1:13" ht="15">
      <c r="A164" s="182" t="s">
        <v>312</v>
      </c>
      <c r="B164" s="121"/>
      <c r="C164" s="110">
        <v>468513354364</v>
      </c>
      <c r="D164" s="122"/>
      <c r="E164" s="318">
        <f>360227531681+19526146920-21132193636+122800257837-12908388438</f>
        <v>468513354364</v>
      </c>
      <c r="F164" s="337">
        <v>410081880370</v>
      </c>
      <c r="L164" s="318"/>
      <c r="M164" s="337"/>
    </row>
    <row r="165" spans="1:13" ht="15">
      <c r="A165" s="182" t="s">
        <v>313</v>
      </c>
      <c r="B165" s="121"/>
      <c r="C165" s="110">
        <v>24882652889</v>
      </c>
      <c r="D165" s="122"/>
      <c r="E165" s="318">
        <f>22027818700+2854834189</f>
        <v>24882652889</v>
      </c>
      <c r="F165" s="337">
        <v>25392110707</v>
      </c>
      <c r="L165" s="318"/>
      <c r="M165" s="337"/>
    </row>
    <row r="166" spans="1:13" ht="15">
      <c r="A166" s="182" t="s">
        <v>314</v>
      </c>
      <c r="B166" s="121"/>
      <c r="C166" s="110">
        <v>0</v>
      </c>
      <c r="D166" s="122"/>
      <c r="E166" s="318">
        <v>0</v>
      </c>
      <c r="F166" s="337">
        <v>0</v>
      </c>
      <c r="L166" s="318"/>
      <c r="M166" s="337"/>
    </row>
    <row r="167" spans="1:35" s="109" customFormat="1" ht="30">
      <c r="A167" s="182" t="s">
        <v>315</v>
      </c>
      <c r="B167" s="121"/>
      <c r="C167" s="110">
        <v>0</v>
      </c>
      <c r="D167" s="122"/>
      <c r="E167" s="318">
        <v>0</v>
      </c>
      <c r="F167" s="337">
        <v>0</v>
      </c>
      <c r="H167" s="461"/>
      <c r="I167" s="472"/>
      <c r="J167" s="472"/>
      <c r="K167" s="461"/>
      <c r="L167" s="318"/>
      <c r="M167" s="337"/>
      <c r="N167" s="461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461"/>
      <c r="AB167" s="461"/>
      <c r="AC167" s="461"/>
      <c r="AD167" s="461"/>
      <c r="AE167" s="461"/>
      <c r="AF167" s="461"/>
      <c r="AG167" s="461"/>
      <c r="AH167" s="461"/>
      <c r="AI167" s="461"/>
    </row>
    <row r="168" spans="1:13" ht="15">
      <c r="A168" s="142" t="s">
        <v>316</v>
      </c>
      <c r="B168" s="121"/>
      <c r="C168" s="110">
        <v>0</v>
      </c>
      <c r="D168" s="122"/>
      <c r="E168" s="318">
        <v>0</v>
      </c>
      <c r="F168" s="337">
        <v>0</v>
      </c>
      <c r="L168" s="318"/>
      <c r="M168" s="337"/>
    </row>
    <row r="169" spans="1:13" ht="15">
      <c r="A169" s="182" t="s">
        <v>317</v>
      </c>
      <c r="B169" s="121"/>
      <c r="C169" s="110">
        <v>0</v>
      </c>
      <c r="D169" s="122"/>
      <c r="E169" s="318">
        <v>0</v>
      </c>
      <c r="F169" s="337">
        <v>0</v>
      </c>
      <c r="L169" s="318"/>
      <c r="M169" s="337"/>
    </row>
    <row r="170" spans="1:13" ht="15">
      <c r="A170" s="182" t="s">
        <v>318</v>
      </c>
      <c r="B170" s="121"/>
      <c r="C170" s="110">
        <v>0</v>
      </c>
      <c r="D170" s="122"/>
      <c r="E170" s="318">
        <v>0</v>
      </c>
      <c r="F170" s="337">
        <v>0</v>
      </c>
      <c r="L170" s="318"/>
      <c r="M170" s="337"/>
    </row>
    <row r="171" spans="1:13" ht="15">
      <c r="A171" s="182" t="s">
        <v>319</v>
      </c>
      <c r="B171" s="124"/>
      <c r="C171" s="125">
        <v>0</v>
      </c>
      <c r="D171" s="126"/>
      <c r="E171" s="338">
        <v>0</v>
      </c>
      <c r="F171" s="339">
        <v>0</v>
      </c>
      <c r="L171" s="338"/>
      <c r="M171" s="339"/>
    </row>
    <row r="172" spans="1:13" ht="15.75" thickBot="1">
      <c r="A172" s="127" t="s">
        <v>207</v>
      </c>
      <c r="B172" s="128"/>
      <c r="C172" s="129">
        <v>493396007253</v>
      </c>
      <c r="D172" s="130">
        <v>0</v>
      </c>
      <c r="E172" s="131">
        <v>493396007253</v>
      </c>
      <c r="F172" s="132">
        <v>435473991077</v>
      </c>
      <c r="L172" s="131"/>
      <c r="M172" s="132"/>
    </row>
    <row r="174" spans="6:13" ht="15.75" thickBot="1">
      <c r="F174" s="113" t="s">
        <v>126</v>
      </c>
      <c r="M174" s="113"/>
    </row>
    <row r="175" spans="1:13" ht="15">
      <c r="A175" s="114" t="s">
        <v>320</v>
      </c>
      <c r="B175" s="115"/>
      <c r="C175" s="116" t="s">
        <v>5</v>
      </c>
      <c r="D175" s="117" t="s">
        <v>6</v>
      </c>
      <c r="E175" s="118" t="s">
        <v>552</v>
      </c>
      <c r="F175" s="119" t="s">
        <v>298</v>
      </c>
      <c r="L175" s="118"/>
      <c r="M175" s="119"/>
    </row>
    <row r="176" spans="1:13" ht="15">
      <c r="A176" s="182" t="s">
        <v>321</v>
      </c>
      <c r="B176" s="121"/>
      <c r="C176" s="110">
        <v>11763519029</v>
      </c>
      <c r="D176" s="122"/>
      <c r="E176" s="318">
        <f>6468211793-E178+436904437+2800742+8446935390-765000000-2061333333</f>
        <v>11763519029</v>
      </c>
      <c r="F176" s="337">
        <f>6489320386-F178</f>
        <v>6489320386</v>
      </c>
      <c r="L176" s="318"/>
      <c r="M176" s="337"/>
    </row>
    <row r="177" spans="1:13" ht="15">
      <c r="A177" s="182" t="s">
        <v>322</v>
      </c>
      <c r="B177" s="121"/>
      <c r="C177" s="110">
        <v>0</v>
      </c>
      <c r="D177" s="122"/>
      <c r="E177" s="318">
        <v>0</v>
      </c>
      <c r="F177" s="337">
        <v>0</v>
      </c>
      <c r="L177" s="318"/>
      <c r="M177" s="337"/>
    </row>
    <row r="178" spans="1:35" s="109" customFormat="1" ht="15">
      <c r="A178" s="182" t="s">
        <v>323</v>
      </c>
      <c r="B178" s="121"/>
      <c r="C178" s="110">
        <v>765000000</v>
      </c>
      <c r="D178" s="122"/>
      <c r="E178" s="318">
        <v>765000000</v>
      </c>
      <c r="F178" s="337">
        <v>0</v>
      </c>
      <c r="H178" s="461"/>
      <c r="I178" s="472"/>
      <c r="J178" s="472"/>
      <c r="K178" s="461"/>
      <c r="L178" s="318"/>
      <c r="M178" s="337"/>
      <c r="N178" s="461"/>
      <c r="O178" s="461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  <c r="AA178" s="461"/>
      <c r="AB178" s="461"/>
      <c r="AC178" s="461"/>
      <c r="AD178" s="461"/>
      <c r="AE178" s="461"/>
      <c r="AF178" s="461"/>
      <c r="AG178" s="461"/>
      <c r="AH178" s="461"/>
      <c r="AI178" s="461"/>
    </row>
    <row r="179" spans="1:13" ht="15">
      <c r="A179" s="182" t="s">
        <v>324</v>
      </c>
      <c r="B179" s="121"/>
      <c r="C179" s="110">
        <v>0</v>
      </c>
      <c r="D179" s="122"/>
      <c r="E179" s="318">
        <v>0</v>
      </c>
      <c r="F179" s="337">
        <v>0</v>
      </c>
      <c r="L179" s="318"/>
      <c r="M179" s="337"/>
    </row>
    <row r="180" spans="1:13" ht="15">
      <c r="A180" s="182" t="s">
        <v>325</v>
      </c>
      <c r="B180" s="121"/>
      <c r="C180" s="110">
        <v>0</v>
      </c>
      <c r="D180" s="122"/>
      <c r="E180" s="318">
        <v>0</v>
      </c>
      <c r="F180" s="337">
        <v>0</v>
      </c>
      <c r="L180" s="318"/>
      <c r="M180" s="337"/>
    </row>
    <row r="181" spans="1:13" ht="15">
      <c r="A181" s="182" t="s">
        <v>326</v>
      </c>
      <c r="B181" s="121"/>
      <c r="C181" s="110">
        <v>0</v>
      </c>
      <c r="D181" s="122"/>
      <c r="E181" s="318">
        <v>0</v>
      </c>
      <c r="F181" s="337">
        <v>0</v>
      </c>
      <c r="L181" s="318"/>
      <c r="M181" s="337"/>
    </row>
    <row r="182" spans="1:13" ht="15">
      <c r="A182" s="182" t="s">
        <v>327</v>
      </c>
      <c r="B182" s="121"/>
      <c r="C182" s="110">
        <v>0</v>
      </c>
      <c r="D182" s="122"/>
      <c r="E182" s="318">
        <v>0</v>
      </c>
      <c r="F182" s="337">
        <v>0</v>
      </c>
      <c r="L182" s="318"/>
      <c r="M182" s="337"/>
    </row>
    <row r="183" spans="1:13" ht="15">
      <c r="A183" s="182" t="s">
        <v>328</v>
      </c>
      <c r="B183" s="124"/>
      <c r="C183" s="125">
        <v>0</v>
      </c>
      <c r="D183" s="126"/>
      <c r="E183" s="338">
        <v>0</v>
      </c>
      <c r="F183" s="339">
        <v>0</v>
      </c>
      <c r="L183" s="338"/>
      <c r="M183" s="339"/>
    </row>
    <row r="184" spans="1:13" ht="15.75" thickBot="1">
      <c r="A184" s="127" t="s">
        <v>207</v>
      </c>
      <c r="B184" s="128"/>
      <c r="C184" s="129">
        <v>12528519029</v>
      </c>
      <c r="D184" s="130">
        <v>0</v>
      </c>
      <c r="E184" s="131">
        <v>12528519029</v>
      </c>
      <c r="F184" s="132">
        <v>6489320386</v>
      </c>
      <c r="L184" s="131"/>
      <c r="M184" s="132"/>
    </row>
    <row r="186" spans="6:13" ht="15.75" thickBot="1">
      <c r="F186" s="113" t="s">
        <v>126</v>
      </c>
      <c r="M186" s="113"/>
    </row>
    <row r="187" spans="1:13" ht="15">
      <c r="A187" s="114" t="s">
        <v>329</v>
      </c>
      <c r="B187" s="115"/>
      <c r="C187" s="116" t="s">
        <v>5</v>
      </c>
      <c r="D187" s="117" t="s">
        <v>6</v>
      </c>
      <c r="E187" s="118" t="s">
        <v>552</v>
      </c>
      <c r="F187" s="119" t="s">
        <v>298</v>
      </c>
      <c r="L187" s="118"/>
      <c r="M187" s="119"/>
    </row>
    <row r="188" spans="1:13" ht="15">
      <c r="A188" s="182" t="s">
        <v>330</v>
      </c>
      <c r="B188" s="121"/>
      <c r="C188" s="110">
        <v>11764109599</v>
      </c>
      <c r="D188" s="122"/>
      <c r="E188" s="318">
        <f>13823025739+2417193-2061333333</f>
        <v>11764109599</v>
      </c>
      <c r="F188" s="337">
        <v>7846152196</v>
      </c>
      <c r="L188" s="318"/>
      <c r="M188" s="337"/>
    </row>
    <row r="189" spans="1:13" ht="15">
      <c r="A189" s="182" t="s">
        <v>331</v>
      </c>
      <c r="B189" s="121"/>
      <c r="C189" s="110">
        <v>0</v>
      </c>
      <c r="D189" s="122"/>
      <c r="E189" s="318">
        <v>0</v>
      </c>
      <c r="F189" s="337">
        <v>0</v>
      </c>
      <c r="L189" s="318"/>
      <c r="M189" s="337"/>
    </row>
    <row r="190" spans="1:13" ht="15">
      <c r="A190" s="182" t="s">
        <v>332</v>
      </c>
      <c r="B190" s="121"/>
      <c r="C190" s="110">
        <v>0</v>
      </c>
      <c r="D190" s="122"/>
      <c r="E190" s="318">
        <v>0</v>
      </c>
      <c r="F190" s="337">
        <v>0</v>
      </c>
      <c r="L190" s="318"/>
      <c r="M190" s="337"/>
    </row>
    <row r="191" spans="1:13" ht="15">
      <c r="A191" s="182" t="s">
        <v>333</v>
      </c>
      <c r="B191" s="121"/>
      <c r="C191" s="110">
        <v>0</v>
      </c>
      <c r="D191" s="122"/>
      <c r="E191" s="318">
        <v>0</v>
      </c>
      <c r="F191" s="337">
        <v>0</v>
      </c>
      <c r="L191" s="318"/>
      <c r="M191" s="337"/>
    </row>
    <row r="192" spans="1:13" ht="15">
      <c r="A192" s="182" t="s">
        <v>334</v>
      </c>
      <c r="B192" s="121"/>
      <c r="C192" s="110">
        <v>0</v>
      </c>
      <c r="D192" s="122"/>
      <c r="E192" s="318">
        <v>0</v>
      </c>
      <c r="F192" s="337">
        <v>0</v>
      </c>
      <c r="L192" s="318"/>
      <c r="M192" s="337"/>
    </row>
    <row r="193" spans="1:13" ht="15">
      <c r="A193" s="182" t="s">
        <v>335</v>
      </c>
      <c r="B193" s="121"/>
      <c r="C193" s="110">
        <v>0</v>
      </c>
      <c r="D193" s="122"/>
      <c r="E193" s="318">
        <v>0</v>
      </c>
      <c r="F193" s="337">
        <v>0</v>
      </c>
      <c r="H193" s="473" t="s">
        <v>562</v>
      </c>
      <c r="I193" s="462" t="s">
        <v>552</v>
      </c>
      <c r="J193" s="462" t="s">
        <v>298</v>
      </c>
      <c r="L193" s="318"/>
      <c r="M193" s="337"/>
    </row>
    <row r="194" spans="1:13" ht="15">
      <c r="A194" s="182" t="s">
        <v>336</v>
      </c>
      <c r="B194" s="145"/>
      <c r="C194" s="110">
        <v>0</v>
      </c>
      <c r="D194" s="122"/>
      <c r="E194" s="138">
        <v>0</v>
      </c>
      <c r="F194" s="139">
        <v>458286700</v>
      </c>
      <c r="H194" s="474" t="s">
        <v>557</v>
      </c>
      <c r="I194" s="464">
        <f>SUM(I195:I210)</f>
        <v>0</v>
      </c>
      <c r="J194" s="464">
        <f>SUM(J195:J210)</f>
        <v>458286700</v>
      </c>
      <c r="L194" s="138"/>
      <c r="M194" s="139"/>
    </row>
    <row r="195" spans="1:13" ht="15">
      <c r="A195" s="182" t="s">
        <v>337</v>
      </c>
      <c r="B195" s="124"/>
      <c r="C195" s="125">
        <v>0</v>
      </c>
      <c r="D195" s="126"/>
      <c r="E195" s="338">
        <v>0</v>
      </c>
      <c r="F195" s="339">
        <v>0</v>
      </c>
      <c r="H195" s="165" t="s">
        <v>563</v>
      </c>
      <c r="I195" s="165"/>
      <c r="J195" s="165"/>
      <c r="L195" s="338"/>
      <c r="M195" s="339"/>
    </row>
    <row r="196" spans="1:13" ht="30.75" thickBot="1">
      <c r="A196" s="127" t="s">
        <v>207</v>
      </c>
      <c r="B196" s="128"/>
      <c r="C196" s="129">
        <v>11764109599</v>
      </c>
      <c r="D196" s="130">
        <v>0</v>
      </c>
      <c r="E196" s="131">
        <v>11764109599</v>
      </c>
      <c r="F196" s="132">
        <v>8304438896</v>
      </c>
      <c r="H196" s="466" t="s">
        <v>564</v>
      </c>
      <c r="I196" s="475">
        <v>0</v>
      </c>
      <c r="J196" s="475">
        <v>458286700</v>
      </c>
      <c r="L196" s="131"/>
      <c r="M196" s="132"/>
    </row>
    <row r="197" spans="8:10" ht="15">
      <c r="H197" s="466" t="s">
        <v>561</v>
      </c>
      <c r="I197" s="475">
        <v>0</v>
      </c>
      <c r="J197" s="475">
        <v>0</v>
      </c>
    </row>
    <row r="198" spans="6:13" ht="15.75" thickBot="1">
      <c r="F198" s="113" t="s">
        <v>126</v>
      </c>
      <c r="H198" s="466" t="s">
        <v>561</v>
      </c>
      <c r="I198" s="475">
        <v>0</v>
      </c>
      <c r="J198" s="475">
        <v>0</v>
      </c>
      <c r="M198" s="113"/>
    </row>
    <row r="199" spans="1:13" ht="15">
      <c r="A199" s="114" t="s">
        <v>338</v>
      </c>
      <c r="B199" s="115"/>
      <c r="C199" s="116" t="s">
        <v>5</v>
      </c>
      <c r="D199" s="117" t="s">
        <v>6</v>
      </c>
      <c r="E199" s="118" t="s">
        <v>552</v>
      </c>
      <c r="F199" s="119" t="s">
        <v>298</v>
      </c>
      <c r="H199" s="466" t="s">
        <v>561</v>
      </c>
      <c r="I199" s="475">
        <v>0</v>
      </c>
      <c r="J199" s="475">
        <v>0</v>
      </c>
      <c r="L199" s="118"/>
      <c r="M199" s="119"/>
    </row>
    <row r="200" spans="1:13" ht="15">
      <c r="A200" s="142" t="s">
        <v>339</v>
      </c>
      <c r="B200" s="121"/>
      <c r="C200" s="110">
        <v>0</v>
      </c>
      <c r="D200" s="122"/>
      <c r="E200" s="318">
        <v>0</v>
      </c>
      <c r="F200" s="337">
        <v>0</v>
      </c>
      <c r="H200" s="466" t="s">
        <v>561</v>
      </c>
      <c r="I200" s="475">
        <v>0</v>
      </c>
      <c r="J200" s="475">
        <v>0</v>
      </c>
      <c r="L200" s="318"/>
      <c r="M200" s="337"/>
    </row>
    <row r="201" spans="1:13" ht="15">
      <c r="A201" s="142" t="s">
        <v>340</v>
      </c>
      <c r="B201" s="121"/>
      <c r="C201" s="110">
        <v>0</v>
      </c>
      <c r="D201" s="122"/>
      <c r="E201" s="318">
        <v>0</v>
      </c>
      <c r="F201" s="337">
        <v>0</v>
      </c>
      <c r="H201" s="466" t="s">
        <v>561</v>
      </c>
      <c r="I201" s="475">
        <v>0</v>
      </c>
      <c r="J201" s="475">
        <v>0</v>
      </c>
      <c r="L201" s="318"/>
      <c r="M201" s="337"/>
    </row>
    <row r="202" spans="1:13" ht="15">
      <c r="A202" s="142" t="s">
        <v>341</v>
      </c>
      <c r="B202" s="121"/>
      <c r="C202" s="110">
        <v>0</v>
      </c>
      <c r="D202" s="122"/>
      <c r="E202" s="318">
        <v>0</v>
      </c>
      <c r="F202" s="337">
        <v>0</v>
      </c>
      <c r="H202" s="466" t="s">
        <v>561</v>
      </c>
      <c r="I202" s="475">
        <v>0</v>
      </c>
      <c r="J202" s="475">
        <v>0</v>
      </c>
      <c r="L202" s="318"/>
      <c r="M202" s="337"/>
    </row>
    <row r="203" spans="1:13" ht="15">
      <c r="A203" s="142" t="s">
        <v>342</v>
      </c>
      <c r="B203" s="121"/>
      <c r="C203" s="110">
        <v>0</v>
      </c>
      <c r="D203" s="122"/>
      <c r="E203" s="318">
        <v>0</v>
      </c>
      <c r="F203" s="337">
        <v>0</v>
      </c>
      <c r="H203" s="466" t="s">
        <v>561</v>
      </c>
      <c r="I203" s="475">
        <v>0</v>
      </c>
      <c r="J203" s="475">
        <v>0</v>
      </c>
      <c r="L203" s="318"/>
      <c r="M203" s="337"/>
    </row>
    <row r="204" spans="1:13" ht="15">
      <c r="A204" s="142" t="s">
        <v>343</v>
      </c>
      <c r="B204" s="121"/>
      <c r="C204" s="110">
        <v>0</v>
      </c>
      <c r="D204" s="122"/>
      <c r="E204" s="318">
        <v>0</v>
      </c>
      <c r="F204" s="337">
        <v>0</v>
      </c>
      <c r="H204" s="466" t="s">
        <v>561</v>
      </c>
      <c r="I204" s="475">
        <v>0</v>
      </c>
      <c r="J204" s="475">
        <v>0</v>
      </c>
      <c r="L204" s="318"/>
      <c r="M204" s="337"/>
    </row>
    <row r="205" spans="1:13" ht="15">
      <c r="A205" s="182" t="s">
        <v>344</v>
      </c>
      <c r="B205" s="124"/>
      <c r="C205" s="125">
        <v>0</v>
      </c>
      <c r="D205" s="126"/>
      <c r="E205" s="338">
        <v>0</v>
      </c>
      <c r="F205" s="339">
        <v>0</v>
      </c>
      <c r="H205" s="466" t="s">
        <v>561</v>
      </c>
      <c r="I205" s="475">
        <v>0</v>
      </c>
      <c r="J205" s="475">
        <v>0</v>
      </c>
      <c r="L205" s="338"/>
      <c r="M205" s="339"/>
    </row>
    <row r="206" spans="1:13" ht="15.75" thickBot="1">
      <c r="A206" s="127" t="s">
        <v>207</v>
      </c>
      <c r="B206" s="128"/>
      <c r="C206" s="129">
        <v>0</v>
      </c>
      <c r="D206" s="130">
        <v>0</v>
      </c>
      <c r="E206" s="131">
        <v>0</v>
      </c>
      <c r="F206" s="132">
        <v>0</v>
      </c>
      <c r="H206" s="466" t="s">
        <v>561</v>
      </c>
      <c r="I206" s="475">
        <v>0</v>
      </c>
      <c r="J206" s="475">
        <v>0</v>
      </c>
      <c r="L206" s="131"/>
      <c r="M206" s="132"/>
    </row>
    <row r="207" spans="8:10" ht="15">
      <c r="H207" s="466" t="s">
        <v>561</v>
      </c>
      <c r="I207" s="475">
        <v>0</v>
      </c>
      <c r="J207" s="475">
        <v>0</v>
      </c>
    </row>
    <row r="208" spans="6:13" ht="15.75" thickBot="1">
      <c r="F208" s="113" t="s">
        <v>126</v>
      </c>
      <c r="H208" s="466" t="s">
        <v>561</v>
      </c>
      <c r="I208" s="475">
        <v>0</v>
      </c>
      <c r="J208" s="475">
        <v>0</v>
      </c>
      <c r="M208" s="113"/>
    </row>
    <row r="209" spans="1:13" ht="15">
      <c r="A209" s="114" t="s">
        <v>345</v>
      </c>
      <c r="B209" s="115"/>
      <c r="C209" s="116" t="s">
        <v>5</v>
      </c>
      <c r="D209" s="117" t="s">
        <v>6</v>
      </c>
      <c r="E209" s="118" t="s">
        <v>552</v>
      </c>
      <c r="F209" s="119" t="s">
        <v>298</v>
      </c>
      <c r="H209" s="466" t="s">
        <v>561</v>
      </c>
      <c r="I209" s="475">
        <v>0</v>
      </c>
      <c r="J209" s="475">
        <v>0</v>
      </c>
      <c r="L209" s="118"/>
      <c r="M209" s="119"/>
    </row>
    <row r="210" spans="1:13" ht="15">
      <c r="A210" s="142" t="s">
        <v>339</v>
      </c>
      <c r="B210" s="121"/>
      <c r="C210" s="110">
        <v>12665817089</v>
      </c>
      <c r="D210" s="122"/>
      <c r="E210" s="318">
        <f>8381181648+53116635+270626193+3960892613</f>
        <v>12665817089</v>
      </c>
      <c r="F210" s="337">
        <v>8887082811</v>
      </c>
      <c r="H210" s="466" t="s">
        <v>561</v>
      </c>
      <c r="I210" s="475">
        <v>0</v>
      </c>
      <c r="J210" s="475">
        <v>0</v>
      </c>
      <c r="L210" s="318"/>
      <c r="M210" s="337"/>
    </row>
    <row r="211" spans="1:13" ht="15">
      <c r="A211" s="142" t="s">
        <v>340</v>
      </c>
      <c r="B211" s="121"/>
      <c r="C211" s="110">
        <v>753492348</v>
      </c>
      <c r="D211" s="122"/>
      <c r="E211" s="318">
        <f>568435534+1180000+183876814</f>
        <v>753492348</v>
      </c>
      <c r="F211" s="337">
        <v>847677733</v>
      </c>
      <c r="L211" s="318"/>
      <c r="M211" s="337"/>
    </row>
    <row r="212" spans="1:13" ht="15">
      <c r="A212" s="142" t="s">
        <v>346</v>
      </c>
      <c r="B212" s="121"/>
      <c r="C212" s="110">
        <v>2328244631</v>
      </c>
      <c r="D212" s="122"/>
      <c r="E212" s="318">
        <f>296269593+8554546+2023420492</f>
        <v>2328244631</v>
      </c>
      <c r="F212" s="337">
        <v>310523592</v>
      </c>
      <c r="L212" s="318"/>
      <c r="M212" s="337"/>
    </row>
    <row r="213" spans="1:13" ht="15">
      <c r="A213" s="142" t="s">
        <v>341</v>
      </c>
      <c r="B213" s="121"/>
      <c r="C213" s="110">
        <v>783101713</v>
      </c>
      <c r="D213" s="122"/>
      <c r="E213" s="318">
        <f>181978516+2695048+598428149</f>
        <v>783101713</v>
      </c>
      <c r="F213" s="337">
        <v>807031765</v>
      </c>
      <c r="L213" s="318"/>
      <c r="M213" s="337"/>
    </row>
    <row r="214" spans="1:13" ht="15">
      <c r="A214" s="142" t="s">
        <v>347</v>
      </c>
      <c r="B214" s="121"/>
      <c r="C214" s="110">
        <v>338345839</v>
      </c>
      <c r="D214" s="122"/>
      <c r="E214" s="318">
        <f>146175003+1292300+1189982+189688554</f>
        <v>338345839</v>
      </c>
      <c r="F214" s="337">
        <v>198786515</v>
      </c>
      <c r="L214" s="318"/>
      <c r="M214" s="337"/>
    </row>
    <row r="215" spans="1:13" ht="15">
      <c r="A215" s="142" t="s">
        <v>348</v>
      </c>
      <c r="B215" s="121"/>
      <c r="C215" s="110">
        <v>0</v>
      </c>
      <c r="D215" s="122"/>
      <c r="E215" s="318">
        <v>0</v>
      </c>
      <c r="F215" s="337">
        <v>0</v>
      </c>
      <c r="H215" s="473" t="s">
        <v>562</v>
      </c>
      <c r="I215" s="462" t="s">
        <v>552</v>
      </c>
      <c r="J215" s="462" t="s">
        <v>298</v>
      </c>
      <c r="L215" s="318"/>
      <c r="M215" s="337"/>
    </row>
    <row r="216" spans="1:13" ht="15">
      <c r="A216" s="142" t="s">
        <v>349</v>
      </c>
      <c r="B216" s="145"/>
      <c r="C216" s="110">
        <v>-1105844529</v>
      </c>
      <c r="D216" s="122"/>
      <c r="E216" s="138">
        <v>-1105844529</v>
      </c>
      <c r="F216" s="139">
        <v>1322844229</v>
      </c>
      <c r="H216" s="474" t="s">
        <v>557</v>
      </c>
      <c r="I216" s="464">
        <f>SUM(I217:I232)</f>
        <v>-1105844529</v>
      </c>
      <c r="J216" s="464">
        <f>SUM(J217:J232)</f>
        <v>1322844229</v>
      </c>
      <c r="L216" s="138"/>
      <c r="M216" s="139"/>
    </row>
    <row r="217" spans="1:13" ht="15">
      <c r="A217" s="142" t="s">
        <v>343</v>
      </c>
      <c r="B217" s="121"/>
      <c r="C217" s="110">
        <v>1980792572</v>
      </c>
      <c r="D217" s="122"/>
      <c r="E217" s="318">
        <f>1786780252+43828723+77350240+(360548761-364300961)+76585557</f>
        <v>1980792572</v>
      </c>
      <c r="F217" s="337">
        <v>2838665195</v>
      </c>
      <c r="H217" s="165" t="s">
        <v>563</v>
      </c>
      <c r="I217" s="165"/>
      <c r="J217" s="165"/>
      <c r="L217" s="318"/>
      <c r="M217" s="337"/>
    </row>
    <row r="218" spans="1:13" ht="15">
      <c r="A218" s="182" t="s">
        <v>344</v>
      </c>
      <c r="B218" s="124"/>
      <c r="C218" s="125">
        <v>1631669329</v>
      </c>
      <c r="D218" s="126"/>
      <c r="E218" s="338">
        <f>442525333+5400000+1183743996</f>
        <v>1631669329</v>
      </c>
      <c r="F218" s="339">
        <v>366179142</v>
      </c>
      <c r="H218" s="466" t="s">
        <v>565</v>
      </c>
      <c r="I218" s="475">
        <v>-1105844529</v>
      </c>
      <c r="J218" s="475">
        <v>1322844229</v>
      </c>
      <c r="L218" s="338"/>
      <c r="M218" s="339"/>
    </row>
    <row r="219" spans="1:13" ht="15.75" thickBot="1">
      <c r="A219" s="127" t="s">
        <v>207</v>
      </c>
      <c r="B219" s="128"/>
      <c r="C219" s="129">
        <v>19375618992</v>
      </c>
      <c r="D219" s="130">
        <v>0</v>
      </c>
      <c r="E219" s="131">
        <v>19375618992</v>
      </c>
      <c r="F219" s="132">
        <v>15578790982</v>
      </c>
      <c r="H219" s="466" t="s">
        <v>561</v>
      </c>
      <c r="I219" s="475">
        <v>0</v>
      </c>
      <c r="J219" s="475">
        <v>0</v>
      </c>
      <c r="L219" s="131"/>
      <c r="M219" s="132"/>
    </row>
    <row r="220" spans="8:10" ht="15">
      <c r="H220" s="466" t="s">
        <v>561</v>
      </c>
      <c r="I220" s="475">
        <v>0</v>
      </c>
      <c r="J220" s="475">
        <v>0</v>
      </c>
    </row>
    <row r="221" spans="6:13" ht="15.75" thickBot="1">
      <c r="F221" s="113" t="s">
        <v>126</v>
      </c>
      <c r="H221" s="466" t="s">
        <v>561</v>
      </c>
      <c r="I221" s="475">
        <v>0</v>
      </c>
      <c r="J221" s="475">
        <v>0</v>
      </c>
      <c r="M221" s="113"/>
    </row>
    <row r="222" spans="1:13" ht="15">
      <c r="A222" s="114" t="s">
        <v>350</v>
      </c>
      <c r="B222" s="115"/>
      <c r="C222" s="116" t="s">
        <v>5</v>
      </c>
      <c r="D222" s="117" t="s">
        <v>6</v>
      </c>
      <c r="E222" s="118" t="s">
        <v>552</v>
      </c>
      <c r="F222" s="119" t="s">
        <v>298</v>
      </c>
      <c r="H222" s="466" t="s">
        <v>561</v>
      </c>
      <c r="I222" s="475">
        <v>0</v>
      </c>
      <c r="J222" s="475">
        <v>0</v>
      </c>
      <c r="L222" s="118"/>
      <c r="M222" s="119"/>
    </row>
    <row r="223" spans="1:13" ht="15">
      <c r="A223" s="142" t="s">
        <v>351</v>
      </c>
      <c r="B223" s="121"/>
      <c r="C223" s="110">
        <v>111727274</v>
      </c>
      <c r="D223" s="122"/>
      <c r="E223" s="318">
        <v>111727274</v>
      </c>
      <c r="F223" s="337">
        <v>0</v>
      </c>
      <c r="H223" s="466" t="s">
        <v>561</v>
      </c>
      <c r="I223" s="475">
        <v>0</v>
      </c>
      <c r="J223" s="475">
        <v>0</v>
      </c>
      <c r="L223" s="318"/>
      <c r="M223" s="337"/>
    </row>
    <row r="224" spans="1:13" ht="30">
      <c r="A224" s="142" t="s">
        <v>352</v>
      </c>
      <c r="B224" s="121"/>
      <c r="C224" s="110">
        <v>0</v>
      </c>
      <c r="D224" s="122"/>
      <c r="E224" s="318">
        <v>0</v>
      </c>
      <c r="F224" s="337">
        <v>0</v>
      </c>
      <c r="H224" s="466" t="s">
        <v>561</v>
      </c>
      <c r="I224" s="475">
        <v>0</v>
      </c>
      <c r="J224" s="475">
        <v>0</v>
      </c>
      <c r="L224" s="318"/>
      <c r="M224" s="337"/>
    </row>
    <row r="225" spans="1:13" ht="15">
      <c r="A225" s="142" t="s">
        <v>353</v>
      </c>
      <c r="B225" s="121"/>
      <c r="C225" s="110">
        <v>0</v>
      </c>
      <c r="D225" s="122"/>
      <c r="E225" s="318">
        <v>0</v>
      </c>
      <c r="F225" s="337">
        <v>0</v>
      </c>
      <c r="H225" s="466" t="s">
        <v>561</v>
      </c>
      <c r="I225" s="475">
        <v>0</v>
      </c>
      <c r="J225" s="475">
        <v>0</v>
      </c>
      <c r="L225" s="318"/>
      <c r="M225" s="337"/>
    </row>
    <row r="226" spans="1:13" ht="15">
      <c r="A226" s="142" t="s">
        <v>354</v>
      </c>
      <c r="B226" s="124"/>
      <c r="C226" s="125">
        <v>691045391</v>
      </c>
      <c r="D226" s="126"/>
      <c r="E226" s="338">
        <v>691045391</v>
      </c>
      <c r="F226" s="339">
        <v>361604350</v>
      </c>
      <c r="L226" s="338"/>
      <c r="M226" s="339"/>
    </row>
    <row r="227" spans="1:13" ht="15.75" thickBot="1">
      <c r="A227" s="127" t="s">
        <v>207</v>
      </c>
      <c r="B227" s="128"/>
      <c r="C227" s="129">
        <v>802772665</v>
      </c>
      <c r="D227" s="130">
        <v>0</v>
      </c>
      <c r="E227" s="131">
        <v>802772665</v>
      </c>
      <c r="F227" s="132">
        <v>361604350</v>
      </c>
      <c r="L227" s="131"/>
      <c r="M227" s="132"/>
    </row>
    <row r="229" spans="6:13" ht="15.75" thickBot="1">
      <c r="F229" s="113" t="s">
        <v>126</v>
      </c>
      <c r="M229" s="113"/>
    </row>
    <row r="230" spans="1:13" ht="15">
      <c r="A230" s="114" t="s">
        <v>355</v>
      </c>
      <c r="B230" s="115"/>
      <c r="C230" s="116" t="s">
        <v>5</v>
      </c>
      <c r="D230" s="117" t="s">
        <v>6</v>
      </c>
      <c r="E230" s="118" t="s">
        <v>552</v>
      </c>
      <c r="F230" s="119" t="s">
        <v>298</v>
      </c>
      <c r="L230" s="118"/>
      <c r="M230" s="119"/>
    </row>
    <row r="231" spans="1:13" ht="15">
      <c r="A231" s="142" t="s">
        <v>356</v>
      </c>
      <c r="B231" s="121"/>
      <c r="C231" s="110">
        <v>36895152</v>
      </c>
      <c r="D231" s="122"/>
      <c r="E231" s="318">
        <v>36895152</v>
      </c>
      <c r="F231" s="337">
        <v>0</v>
      </c>
      <c r="L231" s="318"/>
      <c r="M231" s="337"/>
    </row>
    <row r="232" spans="1:13" ht="15">
      <c r="A232" s="142" t="s">
        <v>357</v>
      </c>
      <c r="B232" s="121"/>
      <c r="C232" s="110">
        <v>0</v>
      </c>
      <c r="D232" s="122"/>
      <c r="E232" s="318">
        <v>0</v>
      </c>
      <c r="F232" s="337">
        <v>0</v>
      </c>
      <c r="L232" s="318"/>
      <c r="M232" s="337"/>
    </row>
    <row r="233" spans="1:35" s="183" customFormat="1" ht="15">
      <c r="A233" s="142" t="s">
        <v>358</v>
      </c>
      <c r="B233" s="124"/>
      <c r="C233" s="125">
        <v>569329337</v>
      </c>
      <c r="D233" s="126"/>
      <c r="E233" s="338">
        <f>118878633+450450704</f>
        <v>569329337</v>
      </c>
      <c r="F233" s="339">
        <v>0</v>
      </c>
      <c r="H233" s="476"/>
      <c r="I233" s="477"/>
      <c r="J233" s="477"/>
      <c r="K233" s="476"/>
      <c r="L233" s="338"/>
      <c r="M233" s="339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  <c r="X233" s="476"/>
      <c r="Y233" s="476"/>
      <c r="Z233" s="476"/>
      <c r="AA233" s="476"/>
      <c r="AB233" s="476"/>
      <c r="AC233" s="476"/>
      <c r="AD233" s="476"/>
      <c r="AE233" s="476"/>
      <c r="AF233" s="476"/>
      <c r="AG233" s="476"/>
      <c r="AH233" s="476"/>
      <c r="AI233" s="476"/>
    </row>
    <row r="234" spans="1:13" ht="15.75" thickBot="1">
      <c r="A234" s="127" t="s">
        <v>207</v>
      </c>
      <c r="B234" s="128"/>
      <c r="C234" s="129">
        <v>606224489</v>
      </c>
      <c r="D234" s="130">
        <v>0</v>
      </c>
      <c r="E234" s="131">
        <v>606224489</v>
      </c>
      <c r="F234" s="132">
        <v>0</v>
      </c>
      <c r="L234" s="131"/>
      <c r="M234" s="132"/>
    </row>
    <row r="236" spans="6:13" ht="15.75" thickBot="1">
      <c r="F236" s="113" t="s">
        <v>126</v>
      </c>
      <c r="M236" s="113"/>
    </row>
    <row r="237" spans="1:13" ht="15">
      <c r="A237" s="114" t="s">
        <v>359</v>
      </c>
      <c r="B237" s="115"/>
      <c r="C237" s="116" t="s">
        <v>5</v>
      </c>
      <c r="D237" s="117" t="s">
        <v>6</v>
      </c>
      <c r="E237" s="118" t="s">
        <v>7</v>
      </c>
      <c r="F237" s="119" t="s">
        <v>8</v>
      </c>
      <c r="L237" s="118"/>
      <c r="M237" s="119"/>
    </row>
    <row r="238" spans="1:13" ht="15">
      <c r="A238" s="184" t="s">
        <v>360</v>
      </c>
      <c r="B238" s="185"/>
      <c r="C238" s="110">
        <v>0</v>
      </c>
      <c r="D238" s="122"/>
      <c r="E238" s="342">
        <v>0</v>
      </c>
      <c r="F238" s="343">
        <v>0</v>
      </c>
      <c r="L238" s="342"/>
      <c r="M238" s="343"/>
    </row>
    <row r="239" spans="1:13" ht="15">
      <c r="A239" s="186" t="s">
        <v>360</v>
      </c>
      <c r="B239" s="185"/>
      <c r="C239" s="110">
        <v>0</v>
      </c>
      <c r="D239" s="122"/>
      <c r="E239" s="342">
        <v>0</v>
      </c>
      <c r="F239" s="343">
        <v>0</v>
      </c>
      <c r="L239" s="342"/>
      <c r="M239" s="343"/>
    </row>
    <row r="240" spans="1:13" ht="15">
      <c r="A240" s="186" t="s">
        <v>360</v>
      </c>
      <c r="B240" s="185"/>
      <c r="C240" s="110">
        <v>0</v>
      </c>
      <c r="D240" s="122"/>
      <c r="E240" s="342">
        <v>0</v>
      </c>
      <c r="F240" s="343">
        <v>0</v>
      </c>
      <c r="L240" s="342"/>
      <c r="M240" s="343"/>
    </row>
    <row r="241" spans="1:13" ht="15">
      <c r="A241" s="186" t="s">
        <v>360</v>
      </c>
      <c r="B241" s="185"/>
      <c r="C241" s="110">
        <v>0</v>
      </c>
      <c r="D241" s="122"/>
      <c r="E241" s="342">
        <v>0</v>
      </c>
      <c r="F241" s="343">
        <v>0</v>
      </c>
      <c r="L241" s="342"/>
      <c r="M241" s="343"/>
    </row>
    <row r="242" spans="1:13" ht="15">
      <c r="A242" s="186" t="s">
        <v>360</v>
      </c>
      <c r="B242" s="185"/>
      <c r="C242" s="110">
        <v>0</v>
      </c>
      <c r="D242" s="122"/>
      <c r="E242" s="342">
        <v>0</v>
      </c>
      <c r="F242" s="343">
        <v>0</v>
      </c>
      <c r="L242" s="342"/>
      <c r="M242" s="343"/>
    </row>
    <row r="243" spans="1:13" ht="15">
      <c r="A243" s="186" t="s">
        <v>361</v>
      </c>
      <c r="B243" s="187"/>
      <c r="C243" s="125">
        <v>0</v>
      </c>
      <c r="D243" s="126"/>
      <c r="E243" s="344">
        <v>0</v>
      </c>
      <c r="F243" s="345">
        <v>0</v>
      </c>
      <c r="L243" s="344"/>
      <c r="M243" s="345"/>
    </row>
    <row r="244" spans="1:13" ht="15.75" thickBot="1">
      <c r="A244" s="127" t="s">
        <v>207</v>
      </c>
      <c r="B244" s="128"/>
      <c r="C244" s="129">
        <v>0</v>
      </c>
      <c r="D244" s="130">
        <v>0</v>
      </c>
      <c r="E244" s="131">
        <v>0</v>
      </c>
      <c r="F244" s="132">
        <v>0</v>
      </c>
      <c r="L244" s="131"/>
      <c r="M244" s="132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59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="90" zoomScaleNormal="90" workbookViewId="0" topLeftCell="A34">
      <selection activeCell="A4" sqref="A4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8" customWidth="1"/>
    <col min="7" max="16384" width="9.125" style="2" customWidth="1"/>
  </cols>
  <sheetData>
    <row r="1" ht="15">
      <c r="A1" s="1" t="s">
        <v>555</v>
      </c>
    </row>
    <row r="2" ht="15">
      <c r="A2" s="7" t="s">
        <v>551</v>
      </c>
    </row>
    <row r="4" ht="15">
      <c r="A4" s="7" t="s">
        <v>532</v>
      </c>
    </row>
    <row r="5" spans="5:6" ht="15.75" thickBot="1">
      <c r="E5" s="113"/>
      <c r="F5" s="113" t="s">
        <v>126</v>
      </c>
    </row>
    <row r="6" spans="1:6" s="193" customFormat="1" ht="30">
      <c r="A6" s="190" t="s">
        <v>362</v>
      </c>
      <c r="B6" s="191" t="s">
        <v>8</v>
      </c>
      <c r="C6" s="191" t="s">
        <v>363</v>
      </c>
      <c r="D6" s="191" t="s">
        <v>364</v>
      </c>
      <c r="E6" s="191" t="s">
        <v>365</v>
      </c>
      <c r="F6" s="192" t="s">
        <v>7</v>
      </c>
    </row>
    <row r="7" spans="1:6" ht="15">
      <c r="A7" s="194" t="s">
        <v>366</v>
      </c>
      <c r="B7" s="342">
        <v>0</v>
      </c>
      <c r="C7" s="342">
        <v>0</v>
      </c>
      <c r="D7" s="342">
        <v>0</v>
      </c>
      <c r="E7" s="342">
        <v>0</v>
      </c>
      <c r="F7" s="195">
        <v>0</v>
      </c>
    </row>
    <row r="8" spans="1:6" ht="15">
      <c r="A8" s="194" t="s">
        <v>367</v>
      </c>
      <c r="B8" s="342">
        <v>0</v>
      </c>
      <c r="C8" s="342">
        <v>0</v>
      </c>
      <c r="D8" s="342">
        <v>0</v>
      </c>
      <c r="E8" s="342">
        <v>0</v>
      </c>
      <c r="F8" s="195">
        <v>0</v>
      </c>
    </row>
    <row r="9" spans="1:6" ht="15">
      <c r="A9" s="194" t="s">
        <v>368</v>
      </c>
      <c r="B9" s="342">
        <v>0</v>
      </c>
      <c r="C9" s="342">
        <v>0</v>
      </c>
      <c r="D9" s="342">
        <v>0</v>
      </c>
      <c r="E9" s="342">
        <v>0</v>
      </c>
      <c r="F9" s="195">
        <v>0</v>
      </c>
    </row>
    <row r="10" spans="1:6" ht="15.75" thickBot="1">
      <c r="A10" s="196" t="s">
        <v>207</v>
      </c>
      <c r="B10" s="197">
        <v>0</v>
      </c>
      <c r="C10" s="197">
        <v>0</v>
      </c>
      <c r="D10" s="197">
        <v>0</v>
      </c>
      <c r="E10" s="197">
        <v>0</v>
      </c>
      <c r="F10" s="198">
        <v>0</v>
      </c>
    </row>
    <row r="11" ht="15">
      <c r="E11" s="113"/>
    </row>
    <row r="12" spans="5:6" ht="15.75" thickBot="1">
      <c r="E12" s="113"/>
      <c r="F12" s="113" t="s">
        <v>126</v>
      </c>
    </row>
    <row r="13" spans="1:6" s="193" customFormat="1" ht="30">
      <c r="A13" s="190" t="s">
        <v>369</v>
      </c>
      <c r="B13" s="191" t="s">
        <v>8</v>
      </c>
      <c r="C13" s="191" t="s">
        <v>363</v>
      </c>
      <c r="D13" s="191" t="s">
        <v>364</v>
      </c>
      <c r="E13" s="191" t="s">
        <v>365</v>
      </c>
      <c r="F13" s="192" t="s">
        <v>7</v>
      </c>
    </row>
    <row r="14" spans="1:6" ht="15">
      <c r="A14" s="199" t="s">
        <v>370</v>
      </c>
      <c r="B14" s="342">
        <v>0</v>
      </c>
      <c r="C14" s="342">
        <v>0</v>
      </c>
      <c r="D14" s="342">
        <v>0</v>
      </c>
      <c r="E14" s="342">
        <v>0</v>
      </c>
      <c r="F14" s="195">
        <v>0</v>
      </c>
    </row>
    <row r="15" spans="1:6" ht="15">
      <c r="A15" s="199" t="s">
        <v>371</v>
      </c>
      <c r="B15" s="342">
        <v>391667000</v>
      </c>
      <c r="C15" s="342">
        <v>0</v>
      </c>
      <c r="D15" s="342">
        <v>0</v>
      </c>
      <c r="E15" s="342">
        <v>0</v>
      </c>
      <c r="F15" s="195">
        <v>391667000</v>
      </c>
    </row>
    <row r="16" spans="1:6" ht="15">
      <c r="A16" s="199" t="s">
        <v>372</v>
      </c>
      <c r="B16" s="342">
        <v>0</v>
      </c>
      <c r="C16" s="342">
        <v>0</v>
      </c>
      <c r="D16" s="342">
        <v>0</v>
      </c>
      <c r="E16" s="342">
        <v>0</v>
      </c>
      <c r="F16" s="195">
        <v>0</v>
      </c>
    </row>
    <row r="17" spans="1:6" ht="30">
      <c r="A17" s="199" t="s">
        <v>373</v>
      </c>
      <c r="B17" s="342">
        <v>0</v>
      </c>
      <c r="C17" s="342">
        <v>0</v>
      </c>
      <c r="D17" s="342">
        <v>0</v>
      </c>
      <c r="E17" s="342">
        <v>0</v>
      </c>
      <c r="F17" s="195">
        <v>0</v>
      </c>
    </row>
    <row r="18" spans="1:6" ht="15">
      <c r="A18" s="199" t="s">
        <v>366</v>
      </c>
      <c r="B18" s="342">
        <v>3604430192</v>
      </c>
      <c r="C18" s="342">
        <v>1482536525</v>
      </c>
      <c r="D18" s="342">
        <f>211732685+1015803560+5166667</f>
        <v>1232702912</v>
      </c>
      <c r="E18" s="342">
        <v>0</v>
      </c>
      <c r="F18" s="195">
        <v>3854263805</v>
      </c>
    </row>
    <row r="19" spans="1:6" ht="15">
      <c r="A19" s="199" t="s">
        <v>374</v>
      </c>
      <c r="B19" s="342">
        <v>0</v>
      </c>
      <c r="C19" s="342">
        <v>0</v>
      </c>
      <c r="D19" s="342">
        <v>0</v>
      </c>
      <c r="E19" s="342">
        <v>0</v>
      </c>
      <c r="F19" s="195">
        <v>0</v>
      </c>
    </row>
    <row r="20" spans="1:6" ht="15">
      <c r="A20" s="199" t="s">
        <v>375</v>
      </c>
      <c r="B20" s="342">
        <v>544950457</v>
      </c>
      <c r="C20" s="342">
        <v>0</v>
      </c>
      <c r="D20" s="342">
        <v>0</v>
      </c>
      <c r="E20" s="342">
        <v>0</v>
      </c>
      <c r="F20" s="195">
        <v>544950457</v>
      </c>
    </row>
    <row r="21" spans="1:6" ht="15">
      <c r="A21" s="199" t="s">
        <v>376</v>
      </c>
      <c r="B21" s="342">
        <v>0</v>
      </c>
      <c r="C21" s="342">
        <v>0</v>
      </c>
      <c r="D21" s="342">
        <v>0</v>
      </c>
      <c r="E21" s="342">
        <v>0</v>
      </c>
      <c r="F21" s="195">
        <v>0</v>
      </c>
    </row>
    <row r="22" spans="1:6" ht="15">
      <c r="A22" s="199" t="s">
        <v>368</v>
      </c>
      <c r="B22" s="342">
        <v>8753193814</v>
      </c>
      <c r="C22" s="342">
        <f>2546950981+51920866+67920001+1506259007</f>
        <v>4173050855</v>
      </c>
      <c r="D22" s="342">
        <f>2546950981+225916992+8554546+2349350123</f>
        <v>5130772642</v>
      </c>
      <c r="E22" s="342">
        <v>0</v>
      </c>
      <c r="F22" s="195">
        <v>7795472027</v>
      </c>
    </row>
    <row r="23" spans="1:6" ht="15.75" thickBot="1">
      <c r="A23" s="196" t="s">
        <v>207</v>
      </c>
      <c r="B23" s="197">
        <v>13294241463</v>
      </c>
      <c r="C23" s="197">
        <v>5655587380</v>
      </c>
      <c r="D23" s="197">
        <v>6363475554</v>
      </c>
      <c r="E23" s="197">
        <v>0</v>
      </c>
      <c r="F23" s="198">
        <v>12586353289</v>
      </c>
    </row>
    <row r="24" ht="15">
      <c r="E24" s="113"/>
    </row>
    <row r="25" ht="15.75" thickBot="1">
      <c r="E25" s="113" t="s">
        <v>126</v>
      </c>
    </row>
    <row r="26" spans="1:6" s="193" customFormat="1" ht="15">
      <c r="A26" s="190" t="s">
        <v>377</v>
      </c>
      <c r="B26" s="191" t="s">
        <v>8</v>
      </c>
      <c r="C26" s="200" t="s">
        <v>378</v>
      </c>
      <c r="D26" s="200" t="s">
        <v>379</v>
      </c>
      <c r="E26" s="192" t="s">
        <v>7</v>
      </c>
      <c r="F26" s="201"/>
    </row>
    <row r="27" spans="1:5" ht="15">
      <c r="A27" s="202" t="s">
        <v>380</v>
      </c>
      <c r="B27" s="342">
        <v>-584186876</v>
      </c>
      <c r="C27" s="342">
        <f>42429251467-32338047654+2113219364-2034764698+297596773-137880672+12621394307-13389233417</f>
        <v>9561535470</v>
      </c>
      <c r="D27" s="342">
        <f>38240440711-32338047654+2153931113-2034764698+314638288-137880672+12621394307-10310592030</f>
        <v>8509119365</v>
      </c>
      <c r="E27" s="195">
        <v>468229229</v>
      </c>
    </row>
    <row r="28" spans="1:5" ht="15">
      <c r="A28" s="194" t="s">
        <v>381</v>
      </c>
      <c r="B28" s="342">
        <v>0</v>
      </c>
      <c r="C28" s="342">
        <v>0</v>
      </c>
      <c r="D28" s="342">
        <v>0</v>
      </c>
      <c r="E28" s="195">
        <v>0</v>
      </c>
    </row>
    <row r="29" spans="1:5" ht="15">
      <c r="A29" s="194" t="s">
        <v>382</v>
      </c>
      <c r="B29" s="342">
        <v>0</v>
      </c>
      <c r="C29" s="342">
        <v>0</v>
      </c>
      <c r="D29" s="342">
        <v>0</v>
      </c>
      <c r="E29" s="195">
        <v>0</v>
      </c>
    </row>
    <row r="30" spans="1:5" ht="15">
      <c r="A30" s="194" t="s">
        <v>383</v>
      </c>
      <c r="B30" s="342">
        <v>0</v>
      </c>
      <c r="C30" s="342">
        <v>0</v>
      </c>
      <c r="D30" s="342">
        <v>0</v>
      </c>
      <c r="E30" s="195">
        <v>0</v>
      </c>
    </row>
    <row r="31" spans="1:5" ht="15">
      <c r="A31" s="194" t="s">
        <v>384</v>
      </c>
      <c r="B31" s="342">
        <v>4530831885</v>
      </c>
      <c r="C31" s="342">
        <f>3012199426+758207218</f>
        <v>3770406644</v>
      </c>
      <c r="D31" s="342">
        <f>254712220+675698580</f>
        <v>930410800</v>
      </c>
      <c r="E31" s="195">
        <v>7370827729</v>
      </c>
    </row>
    <row r="32" spans="1:5" ht="15">
      <c r="A32" s="194" t="s">
        <v>385</v>
      </c>
      <c r="B32" s="342">
        <v>200042853</v>
      </c>
      <c r="C32" s="342">
        <f>299791334+1411400+1882032</f>
        <v>303084766</v>
      </c>
      <c r="D32" s="342">
        <f>308430624+1041182</f>
        <v>309471806</v>
      </c>
      <c r="E32" s="195">
        <v>193655813</v>
      </c>
    </row>
    <row r="33" spans="1:5" ht="15">
      <c r="A33" s="194" t="s">
        <v>386</v>
      </c>
      <c r="B33" s="342">
        <v>0</v>
      </c>
      <c r="C33" s="342">
        <f>105287616+75976544</f>
        <v>181264160</v>
      </c>
      <c r="D33" s="342">
        <f>105287616+75976544</f>
        <v>181264160</v>
      </c>
      <c r="E33" s="195">
        <v>0</v>
      </c>
    </row>
    <row r="34" spans="1:5" ht="15">
      <c r="A34" s="194" t="s">
        <v>387</v>
      </c>
      <c r="B34" s="342">
        <v>0</v>
      </c>
      <c r="C34" s="342">
        <v>0</v>
      </c>
      <c r="D34" s="342">
        <v>0</v>
      </c>
      <c r="E34" s="195">
        <v>0</v>
      </c>
    </row>
    <row r="35" spans="1:5" ht="15">
      <c r="A35" s="194" t="s">
        <v>388</v>
      </c>
      <c r="B35" s="342">
        <v>0</v>
      </c>
      <c r="C35" s="342">
        <v>0</v>
      </c>
      <c r="D35" s="342">
        <v>0</v>
      </c>
      <c r="E35" s="195">
        <v>0</v>
      </c>
    </row>
    <row r="36" spans="1:5" ht="15">
      <c r="A36" s="194" t="s">
        <v>389</v>
      </c>
      <c r="B36" s="342">
        <v>0</v>
      </c>
      <c r="C36" s="342">
        <f>54518031+1000000+1000000+37855663+67872623+190759660+2000000</f>
        <v>355005977</v>
      </c>
      <c r="D36" s="342">
        <f>54518031+1000000+1000000+37855663+71839480+190759660+2000000</f>
        <v>358972834</v>
      </c>
      <c r="E36" s="195">
        <v>-3966857</v>
      </c>
    </row>
    <row r="37" spans="1:5" ht="15.75" thickBot="1">
      <c r="A37" s="196" t="s">
        <v>207</v>
      </c>
      <c r="B37" s="197">
        <v>4146687862</v>
      </c>
      <c r="C37" s="197">
        <v>14171297017</v>
      </c>
      <c r="D37" s="197">
        <v>10289238965</v>
      </c>
      <c r="E37" s="198">
        <v>8028745914</v>
      </c>
    </row>
    <row r="39" spans="1:5" ht="15">
      <c r="A39" s="78"/>
      <c r="B39" s="346"/>
      <c r="C39" s="346"/>
      <c r="D39" s="346"/>
      <c r="E39" s="346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workbookViewId="0" topLeftCell="A13">
      <selection activeCell="A4" sqref="A4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88" customWidth="1"/>
    <col min="8" max="8" width="11.875" style="2" customWidth="1"/>
    <col min="9" max="16384" width="9.125" style="2" customWidth="1"/>
  </cols>
  <sheetData>
    <row r="1" ht="15">
      <c r="A1" s="109" t="s">
        <v>555</v>
      </c>
    </row>
    <row r="2" ht="15">
      <c r="A2" s="7" t="s">
        <v>551</v>
      </c>
    </row>
    <row r="3" ht="15">
      <c r="A3" s="7"/>
    </row>
    <row r="4" ht="15">
      <c r="A4" s="7" t="s">
        <v>532</v>
      </c>
    </row>
    <row r="6" spans="1:7" ht="15.75" thickBot="1">
      <c r="A6" s="203" t="s">
        <v>390</v>
      </c>
      <c r="B6" s="204"/>
      <c r="C6" s="204"/>
      <c r="D6" s="204"/>
      <c r="E6" s="204"/>
      <c r="F6" s="205" t="s">
        <v>126</v>
      </c>
      <c r="G6" s="206"/>
    </row>
    <row r="7" spans="1:6" s="84" customFormat="1" ht="25.5">
      <c r="A7" s="207" t="s">
        <v>391</v>
      </c>
      <c r="B7" s="208" t="s">
        <v>392</v>
      </c>
      <c r="C7" s="208" t="s">
        <v>393</v>
      </c>
      <c r="D7" s="208" t="s">
        <v>394</v>
      </c>
      <c r="E7" s="208" t="s">
        <v>395</v>
      </c>
      <c r="F7" s="209" t="s">
        <v>396</v>
      </c>
    </row>
    <row r="8" spans="1:7" ht="15">
      <c r="A8" s="210" t="s">
        <v>397</v>
      </c>
      <c r="B8" s="211"/>
      <c r="C8" s="211"/>
      <c r="D8" s="211"/>
      <c r="E8" s="211"/>
      <c r="F8" s="212"/>
      <c r="G8" s="2"/>
    </row>
    <row r="9" spans="1:7" ht="15">
      <c r="A9" s="213" t="s">
        <v>398</v>
      </c>
      <c r="B9" s="347">
        <v>2191836998</v>
      </c>
      <c r="C9" s="347">
        <v>41483913448</v>
      </c>
      <c r="D9" s="347">
        <v>10921212743</v>
      </c>
      <c r="E9" s="347">
        <v>4619978174</v>
      </c>
      <c r="F9" s="214">
        <v>59216941363</v>
      </c>
      <c r="G9" s="2"/>
    </row>
    <row r="10" spans="1:7" ht="15">
      <c r="A10" s="215" t="s">
        <v>399</v>
      </c>
      <c r="B10" s="15">
        <v>0</v>
      </c>
      <c r="C10" s="15">
        <f>474626818+2425509091</f>
        <v>2900135909</v>
      </c>
      <c r="D10" s="15">
        <v>2211236364</v>
      </c>
      <c r="E10" s="15">
        <v>47280000</v>
      </c>
      <c r="F10" s="13">
        <v>5158652273</v>
      </c>
      <c r="G10" s="2"/>
    </row>
    <row r="11" spans="1:7" ht="15">
      <c r="A11" s="14" t="s">
        <v>400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401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402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403</v>
      </c>
      <c r="B14" s="15">
        <v>0</v>
      </c>
      <c r="C14" s="15">
        <v>-67333333</v>
      </c>
      <c r="D14" s="15">
        <v>0</v>
      </c>
      <c r="E14" s="15">
        <f>-167364835-68633800</f>
        <v>-235998635</v>
      </c>
      <c r="F14" s="13">
        <v>-303331968</v>
      </c>
      <c r="G14" s="2"/>
    </row>
    <row r="15" spans="1:7" ht="15">
      <c r="A15" s="216" t="s">
        <v>404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17" t="s">
        <v>566</v>
      </c>
      <c r="B16" s="218">
        <v>2191836998</v>
      </c>
      <c r="C16" s="218">
        <v>44316716024</v>
      </c>
      <c r="D16" s="218">
        <v>13132449107</v>
      </c>
      <c r="E16" s="218">
        <v>4431259539</v>
      </c>
      <c r="F16" s="219">
        <v>64072261668</v>
      </c>
      <c r="G16" s="2"/>
    </row>
    <row r="17" spans="1:7" ht="15">
      <c r="A17" s="210" t="s">
        <v>405</v>
      </c>
      <c r="B17" s="220"/>
      <c r="C17" s="220"/>
      <c r="D17" s="220"/>
      <c r="E17" s="220"/>
      <c r="F17" s="221"/>
      <c r="G17" s="2"/>
    </row>
    <row r="18" spans="1:7" ht="15">
      <c r="A18" s="213" t="s">
        <v>398</v>
      </c>
      <c r="B18" s="347">
        <v>2010467078</v>
      </c>
      <c r="C18" s="347">
        <v>23967563503</v>
      </c>
      <c r="D18" s="347">
        <v>6566451065</v>
      </c>
      <c r="E18" s="347">
        <v>2389923315</v>
      </c>
      <c r="F18" s="214">
        <v>34934404961</v>
      </c>
      <c r="G18" s="2"/>
    </row>
    <row r="19" spans="1:7" ht="15">
      <c r="A19" s="215" t="s">
        <v>406</v>
      </c>
      <c r="B19" s="15">
        <v>147997735</v>
      </c>
      <c r="C19" s="15">
        <f>3460046933+347645904</f>
        <v>3807692837</v>
      </c>
      <c r="D19" s="15">
        <f>954814956+241024562</f>
        <v>1195839518</v>
      </c>
      <c r="E19" s="15">
        <f>476777884+2695048+16499727+1</f>
        <v>495972660</v>
      </c>
      <c r="F19" s="13">
        <v>5647502750</v>
      </c>
      <c r="G19" s="2"/>
    </row>
    <row r="20" spans="1:7" ht="15">
      <c r="A20" s="14" t="s">
        <v>401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402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403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22" t="s">
        <v>404</v>
      </c>
      <c r="B23" s="15">
        <v>0</v>
      </c>
      <c r="C23" s="15">
        <v>-67333333</v>
      </c>
      <c r="D23" s="15">
        <v>0</v>
      </c>
      <c r="E23" s="15">
        <f>-130469683-68633800</f>
        <v>-199103483</v>
      </c>
      <c r="F23" s="13">
        <v>-266436816</v>
      </c>
      <c r="G23" s="2"/>
    </row>
    <row r="24" spans="1:7" ht="15">
      <c r="A24" s="217" t="s">
        <v>566</v>
      </c>
      <c r="B24" s="218">
        <v>2158464813</v>
      </c>
      <c r="C24" s="218">
        <v>27707923007</v>
      </c>
      <c r="D24" s="218">
        <v>7762290583</v>
      </c>
      <c r="E24" s="218">
        <v>2686792492</v>
      </c>
      <c r="F24" s="219">
        <v>40315470895</v>
      </c>
      <c r="G24" s="2"/>
    </row>
    <row r="25" spans="1:7" ht="15">
      <c r="A25" s="210" t="s">
        <v>407</v>
      </c>
      <c r="B25" s="220"/>
      <c r="C25" s="220"/>
      <c r="D25" s="220"/>
      <c r="E25" s="220"/>
      <c r="F25" s="221"/>
      <c r="G25" s="2"/>
    </row>
    <row r="26" spans="1:6" s="112" customFormat="1" ht="15">
      <c r="A26" s="215" t="s">
        <v>408</v>
      </c>
      <c r="B26" s="12">
        <v>181369920</v>
      </c>
      <c r="C26" s="12">
        <v>17516349945</v>
      </c>
      <c r="D26" s="12">
        <v>4354761678</v>
      </c>
      <c r="E26" s="12">
        <v>2230054859</v>
      </c>
      <c r="F26" s="13">
        <v>24282536402</v>
      </c>
    </row>
    <row r="27" spans="1:6" s="112" customFormat="1" ht="15.75" thickBot="1">
      <c r="A27" s="223" t="s">
        <v>567</v>
      </c>
      <c r="B27" s="224">
        <v>33372185</v>
      </c>
      <c r="C27" s="224">
        <v>16608793017</v>
      </c>
      <c r="D27" s="224">
        <v>5370158524</v>
      </c>
      <c r="E27" s="224">
        <v>1744467047</v>
      </c>
      <c r="F27" s="225">
        <v>23756790773</v>
      </c>
    </row>
    <row r="28" ht="15">
      <c r="G28" s="2"/>
    </row>
  </sheetData>
  <printOptions horizontalCentered="1"/>
  <pageMargins left="0.2" right="0.2" top="0.82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90" zoomScaleNormal="90" workbookViewId="0" topLeftCell="A1">
      <selection activeCell="A4" sqref="A4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7" customWidth="1"/>
    <col min="5" max="5" width="14.625" style="67" customWidth="1"/>
    <col min="6" max="6" width="10.25390625" style="67" customWidth="1"/>
    <col min="7" max="7" width="9.75390625" style="67" customWidth="1"/>
    <col min="8" max="8" width="14.25390625" style="67" customWidth="1"/>
    <col min="9" max="9" width="15.25390625" style="67" customWidth="1"/>
    <col min="10" max="10" width="14.00390625" style="67" bestFit="1" customWidth="1"/>
    <col min="11" max="11" width="16.25390625" style="67" customWidth="1"/>
    <col min="12" max="12" width="9.125" style="67" customWidth="1"/>
    <col min="13" max="13" width="15.375" style="67" customWidth="1"/>
    <col min="14" max="16384" width="9.125" style="2" customWidth="1"/>
  </cols>
  <sheetData>
    <row r="1" ht="15">
      <c r="A1" s="109" t="s">
        <v>555</v>
      </c>
    </row>
    <row r="2" ht="15">
      <c r="A2" s="7" t="s">
        <v>551</v>
      </c>
    </row>
    <row r="3" ht="15">
      <c r="A3" s="7"/>
    </row>
    <row r="4" ht="15">
      <c r="A4" s="7" t="s">
        <v>532</v>
      </c>
    </row>
    <row r="6" spans="1:13" ht="15">
      <c r="A6" s="203" t="s">
        <v>409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3" ht="15">
      <c r="A7" s="203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15.75" thickBot="1">
      <c r="A8" s="227" t="s">
        <v>410</v>
      </c>
      <c r="D8" s="226"/>
      <c r="E8" s="226"/>
      <c r="F8" s="226"/>
      <c r="G8" s="226"/>
      <c r="H8" s="226"/>
      <c r="I8" s="226"/>
      <c r="J8" s="226"/>
      <c r="K8" s="226"/>
      <c r="L8" s="226"/>
      <c r="M8" s="80" t="s">
        <v>126</v>
      </c>
    </row>
    <row r="9" spans="1:13" ht="38.25">
      <c r="A9" s="228"/>
      <c r="B9" s="229" t="s">
        <v>411</v>
      </c>
      <c r="C9" s="229" t="s">
        <v>412</v>
      </c>
      <c r="D9" s="229" t="s">
        <v>413</v>
      </c>
      <c r="E9" s="229" t="s">
        <v>414</v>
      </c>
      <c r="F9" s="229" t="s">
        <v>415</v>
      </c>
      <c r="G9" s="229" t="s">
        <v>416</v>
      </c>
      <c r="H9" s="229" t="s">
        <v>417</v>
      </c>
      <c r="I9" s="229" t="s">
        <v>418</v>
      </c>
      <c r="J9" s="229" t="s">
        <v>419</v>
      </c>
      <c r="K9" s="229" t="s">
        <v>420</v>
      </c>
      <c r="L9" s="229" t="s">
        <v>421</v>
      </c>
      <c r="M9" s="230" t="s">
        <v>207</v>
      </c>
    </row>
    <row r="10" spans="1:13" ht="15">
      <c r="A10" s="231" t="s">
        <v>422</v>
      </c>
      <c r="B10" s="12">
        <v>30000000000</v>
      </c>
      <c r="C10" s="15">
        <v>5056263750</v>
      </c>
      <c r="D10" s="15">
        <v>0</v>
      </c>
      <c r="E10" s="15">
        <v>0</v>
      </c>
      <c r="F10" s="15">
        <v>0</v>
      </c>
      <c r="G10" s="15">
        <v>0</v>
      </c>
      <c r="H10" s="15">
        <v>4394997510</v>
      </c>
      <c r="I10" s="15">
        <v>880898243</v>
      </c>
      <c r="J10" s="15">
        <v>0</v>
      </c>
      <c r="K10" s="15">
        <v>10031114052</v>
      </c>
      <c r="L10" s="15">
        <v>0</v>
      </c>
      <c r="M10" s="232">
        <v>50363273555</v>
      </c>
    </row>
    <row r="11" spans="1:13" ht="15">
      <c r="A11" s="233" t="s">
        <v>423</v>
      </c>
      <c r="B11" s="12">
        <v>28180000000</v>
      </c>
      <c r="C11" s="15">
        <v>394029500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32">
        <v>28574029500</v>
      </c>
    </row>
    <row r="12" spans="1:13" ht="15">
      <c r="A12" s="233" t="s">
        <v>424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13609816784</v>
      </c>
      <c r="L12" s="12">
        <v>0</v>
      </c>
      <c r="M12" s="232">
        <v>13609816784</v>
      </c>
    </row>
    <row r="13" spans="1:13" ht="15">
      <c r="A13" s="234" t="s">
        <v>425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2563737429</v>
      </c>
      <c r="I13" s="15">
        <v>520626533</v>
      </c>
      <c r="J13" s="15">
        <v>0</v>
      </c>
      <c r="K13" s="15">
        <v>0</v>
      </c>
      <c r="L13" s="15">
        <v>0</v>
      </c>
      <c r="M13" s="232">
        <v>3084363962</v>
      </c>
    </row>
    <row r="14" spans="1:13" ht="15">
      <c r="A14" s="233" t="s">
        <v>426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32">
        <v>0</v>
      </c>
    </row>
    <row r="15" spans="1:13" ht="15">
      <c r="A15" s="234" t="s">
        <v>427</v>
      </c>
      <c r="B15" s="12">
        <v>0</v>
      </c>
      <c r="C15" s="235">
        <v>0</v>
      </c>
      <c r="D15" s="235">
        <v>0</v>
      </c>
      <c r="E15" s="23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f>-12866114052-1831902330</f>
        <v>-14698016382</v>
      </c>
      <c r="L15" s="15">
        <v>0</v>
      </c>
      <c r="M15" s="232">
        <v>-14698016382</v>
      </c>
    </row>
    <row r="16" spans="1:13" ht="15">
      <c r="A16" s="236" t="s">
        <v>428</v>
      </c>
      <c r="B16" s="237">
        <v>58180000000</v>
      </c>
      <c r="C16" s="238">
        <v>5450293250</v>
      </c>
      <c r="D16" s="238">
        <v>0</v>
      </c>
      <c r="E16" s="238">
        <v>0</v>
      </c>
      <c r="F16" s="237">
        <v>0</v>
      </c>
      <c r="G16" s="237">
        <v>0</v>
      </c>
      <c r="H16" s="237">
        <v>6958734939</v>
      </c>
      <c r="I16" s="237">
        <v>1401524776</v>
      </c>
      <c r="J16" s="237">
        <v>0</v>
      </c>
      <c r="K16" s="237">
        <v>8942914454</v>
      </c>
      <c r="L16" s="237">
        <v>0</v>
      </c>
      <c r="M16" s="240">
        <v>80933467419</v>
      </c>
    </row>
    <row r="17" spans="1:13" ht="15">
      <c r="A17" s="233" t="s">
        <v>429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32">
        <v>0</v>
      </c>
    </row>
    <row r="18" spans="1:13" ht="15">
      <c r="A18" s="233" t="s">
        <v>430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12490942135</v>
      </c>
      <c r="L18" s="12">
        <v>0</v>
      </c>
      <c r="M18" s="232">
        <v>12490942135</v>
      </c>
    </row>
    <row r="19" spans="1:13" ht="15">
      <c r="A19" s="234" t="s">
        <v>425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3330424613</v>
      </c>
      <c r="I19" s="15">
        <v>643251445</v>
      </c>
      <c r="J19" s="15">
        <v>0</v>
      </c>
      <c r="K19" s="15">
        <v>0</v>
      </c>
      <c r="L19" s="15">
        <v>0</v>
      </c>
      <c r="M19" s="232">
        <v>3973676058</v>
      </c>
    </row>
    <row r="20" spans="1:13" ht="15">
      <c r="A20" s="233" t="s">
        <v>431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32">
        <v>0</v>
      </c>
    </row>
    <row r="21" spans="1:13" ht="15">
      <c r="A21" s="241" t="s">
        <v>427</v>
      </c>
      <c r="B21" s="235">
        <v>0</v>
      </c>
      <c r="C21" s="235">
        <v>0</v>
      </c>
      <c r="D21" s="235">
        <v>0</v>
      </c>
      <c r="E21" s="23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>11419519528-21433856589</f>
        <v>-10014337061</v>
      </c>
      <c r="L21" s="16">
        <v>0</v>
      </c>
      <c r="M21" s="242">
        <v>-10014337061</v>
      </c>
    </row>
    <row r="22" spans="1:13" ht="15.75" thickBot="1">
      <c r="A22" s="243" t="s">
        <v>566</v>
      </c>
      <c r="B22" s="224">
        <v>58180000000</v>
      </c>
      <c r="C22" s="224">
        <v>5450293250</v>
      </c>
      <c r="D22" s="224">
        <v>0</v>
      </c>
      <c r="E22" s="224">
        <v>0</v>
      </c>
      <c r="F22" s="224">
        <v>0</v>
      </c>
      <c r="G22" s="224">
        <v>0</v>
      </c>
      <c r="H22" s="224">
        <v>10289159552</v>
      </c>
      <c r="I22" s="224">
        <v>2044776221</v>
      </c>
      <c r="J22" s="224">
        <v>0</v>
      </c>
      <c r="K22" s="224">
        <v>11419519528</v>
      </c>
      <c r="L22" s="224">
        <v>0</v>
      </c>
      <c r="M22" s="244">
        <v>87383748551</v>
      </c>
    </row>
    <row r="24" spans="1:3" ht="15">
      <c r="A24" s="245" t="s">
        <v>432</v>
      </c>
      <c r="B24" s="246" t="s">
        <v>7</v>
      </c>
      <c r="C24" s="246" t="s">
        <v>8</v>
      </c>
    </row>
    <row r="25" spans="1:3" ht="15">
      <c r="A25" s="247" t="s">
        <v>433</v>
      </c>
      <c r="B25" s="349">
        <v>30600000000</v>
      </c>
      <c r="C25" s="349">
        <v>30600000000</v>
      </c>
    </row>
    <row r="26" spans="1:3" ht="15">
      <c r="A26" s="248" t="s">
        <v>434</v>
      </c>
      <c r="B26" s="350">
        <v>27580000000</v>
      </c>
      <c r="C26" s="350">
        <v>27580000000</v>
      </c>
    </row>
    <row r="27" spans="1:3" ht="15">
      <c r="A27" s="133" t="s">
        <v>207</v>
      </c>
      <c r="B27" s="249">
        <v>58180000000</v>
      </c>
      <c r="C27" s="249">
        <v>58180000000</v>
      </c>
    </row>
    <row r="28" spans="1:3" ht="15">
      <c r="A28" s="133"/>
      <c r="B28" s="249"/>
      <c r="C28" s="249"/>
    </row>
    <row r="29" spans="1:3" ht="15">
      <c r="A29" s="245" t="s">
        <v>435</v>
      </c>
      <c r="B29" s="249"/>
      <c r="C29" s="249"/>
    </row>
    <row r="30" spans="1:3" ht="15">
      <c r="A30" s="247" t="s">
        <v>436</v>
      </c>
      <c r="B30" s="250">
        <v>0.5259539360605019</v>
      </c>
      <c r="C30" s="250">
        <v>0.5259539360605019</v>
      </c>
    </row>
    <row r="31" spans="1:3" ht="15">
      <c r="A31" s="247" t="s">
        <v>437</v>
      </c>
      <c r="B31" s="351">
        <f>B30</f>
        <v>0.5259539360605019</v>
      </c>
      <c r="C31" s="351">
        <f>C30</f>
        <v>0.5259539360605019</v>
      </c>
    </row>
    <row r="32" ht="15">
      <c r="A32" s="248"/>
    </row>
    <row r="33" spans="1:3" ht="30">
      <c r="A33" s="251" t="s">
        <v>438</v>
      </c>
      <c r="B33" s="348">
        <v>0</v>
      </c>
      <c r="C33" s="348">
        <v>0</v>
      </c>
    </row>
    <row r="34" spans="1:3" ht="15">
      <c r="A34" s="251" t="s">
        <v>439</v>
      </c>
      <c r="B34" s="348">
        <v>0</v>
      </c>
      <c r="C34" s="348">
        <v>0</v>
      </c>
    </row>
    <row r="36" ht="15">
      <c r="A36" s="252" t="s">
        <v>440</v>
      </c>
    </row>
    <row r="37" spans="1:3" ht="30">
      <c r="A37" s="253" t="s">
        <v>441</v>
      </c>
      <c r="B37" s="254" t="s">
        <v>552</v>
      </c>
      <c r="C37" s="254" t="s">
        <v>298</v>
      </c>
    </row>
    <row r="38" spans="1:4" ht="15">
      <c r="A38" s="255" t="s">
        <v>442</v>
      </c>
      <c r="B38" s="256">
        <v>58180000000</v>
      </c>
      <c r="C38" s="349">
        <v>30000000000</v>
      </c>
      <c r="D38" s="257" t="s">
        <v>1</v>
      </c>
    </row>
    <row r="39" spans="1:4" ht="15">
      <c r="A39" s="255" t="s">
        <v>443</v>
      </c>
      <c r="B39" s="349">
        <v>0</v>
      </c>
      <c r="C39" s="349">
        <v>28180000000</v>
      </c>
      <c r="D39" s="257" t="s">
        <v>1</v>
      </c>
    </row>
    <row r="40" spans="1:4" ht="15">
      <c r="A40" s="255" t="s">
        <v>444</v>
      </c>
      <c r="B40" s="349">
        <v>0</v>
      </c>
      <c r="C40" s="349">
        <v>0</v>
      </c>
      <c r="D40" s="257" t="s">
        <v>1</v>
      </c>
    </row>
    <row r="41" spans="1:3" ht="15">
      <c r="A41" s="255" t="s">
        <v>445</v>
      </c>
      <c r="B41" s="256">
        <v>58180000000</v>
      </c>
      <c r="C41" s="256">
        <v>58180000000</v>
      </c>
    </row>
    <row r="42" spans="1:4" ht="15">
      <c r="A42" s="78" t="s">
        <v>1</v>
      </c>
      <c r="B42" s="258" t="s">
        <v>1</v>
      </c>
      <c r="C42" s="258" t="s">
        <v>1</v>
      </c>
      <c r="D42" s="257" t="s">
        <v>1</v>
      </c>
    </row>
    <row r="43" spans="1:3" ht="15">
      <c r="A43" s="253" t="s">
        <v>446</v>
      </c>
      <c r="B43" s="256">
        <v>5345400000</v>
      </c>
      <c r="C43" s="256">
        <v>8100000000</v>
      </c>
    </row>
    <row r="44" spans="1:4" ht="15">
      <c r="A44" s="255" t="s">
        <v>447</v>
      </c>
      <c r="B44" s="349">
        <v>0</v>
      </c>
      <c r="C44" s="349">
        <f>30000000000*12%</f>
        <v>3600000000</v>
      </c>
      <c r="D44" s="257" t="s">
        <v>1</v>
      </c>
    </row>
    <row r="45" spans="1:4" ht="15">
      <c r="A45" s="255" t="s">
        <v>448</v>
      </c>
      <c r="B45" s="349">
        <f>30000000000*12%+58180000000*3%</f>
        <v>5345400000</v>
      </c>
      <c r="C45" s="349">
        <f>30000000000*15%</f>
        <v>4500000000</v>
      </c>
      <c r="D45" s="257" t="s">
        <v>1</v>
      </c>
    </row>
    <row r="46" spans="1:4" ht="15">
      <c r="A46" s="253" t="s">
        <v>449</v>
      </c>
      <c r="B46" s="349">
        <f>30000000000*12%+58180000000*3%</f>
        <v>5345400000</v>
      </c>
      <c r="C46" s="349">
        <v>9966280685</v>
      </c>
      <c r="D46" s="257" t="s">
        <v>1</v>
      </c>
    </row>
    <row r="48" spans="1:3" ht="15">
      <c r="A48" s="227" t="s">
        <v>450</v>
      </c>
      <c r="B48" s="259" t="s">
        <v>552</v>
      </c>
      <c r="C48" s="259" t="s">
        <v>298</v>
      </c>
    </row>
    <row r="49" spans="1:3" ht="30">
      <c r="A49" s="253" t="s">
        <v>451</v>
      </c>
      <c r="B49" s="146">
        <v>0</v>
      </c>
      <c r="C49" s="146">
        <v>0</v>
      </c>
    </row>
    <row r="50" spans="1:3" ht="30">
      <c r="A50" s="255" t="s">
        <v>452</v>
      </c>
      <c r="B50" s="352">
        <v>0</v>
      </c>
      <c r="C50" s="352">
        <v>0</v>
      </c>
    </row>
    <row r="51" spans="1:3" ht="30">
      <c r="A51" s="255" t="s">
        <v>453</v>
      </c>
      <c r="B51" s="352">
        <v>0</v>
      </c>
      <c r="C51" s="352">
        <v>0</v>
      </c>
    </row>
    <row r="52" spans="1:3" ht="30">
      <c r="A52" s="253" t="s">
        <v>454</v>
      </c>
      <c r="B52" s="352">
        <v>0</v>
      </c>
      <c r="C52" s="352">
        <v>0</v>
      </c>
    </row>
    <row r="54" spans="1:3" ht="30">
      <c r="A54" s="260" t="s">
        <v>455</v>
      </c>
      <c r="B54" s="246" t="s">
        <v>552</v>
      </c>
      <c r="C54" s="246" t="s">
        <v>298</v>
      </c>
    </row>
    <row r="55" spans="1:3" ht="30">
      <c r="A55" s="253" t="s">
        <v>456</v>
      </c>
      <c r="B55" s="352">
        <v>0</v>
      </c>
      <c r="C55" s="352">
        <v>6000000</v>
      </c>
    </row>
    <row r="56" spans="1:3" ht="30">
      <c r="A56" s="253" t="s">
        <v>457</v>
      </c>
      <c r="B56" s="146">
        <v>0</v>
      </c>
      <c r="C56" s="146">
        <v>5818000</v>
      </c>
    </row>
    <row r="57" spans="1:3" ht="15">
      <c r="A57" s="255" t="s">
        <v>458</v>
      </c>
      <c r="B57" s="352">
        <v>0</v>
      </c>
      <c r="C57" s="352">
        <v>5818000</v>
      </c>
    </row>
    <row r="58" spans="1:3" ht="15">
      <c r="A58" s="255" t="s">
        <v>459</v>
      </c>
      <c r="B58" s="352">
        <v>0</v>
      </c>
      <c r="C58" s="352">
        <v>0</v>
      </c>
    </row>
    <row r="59" spans="1:3" ht="15">
      <c r="A59" s="253" t="s">
        <v>460</v>
      </c>
      <c r="B59" s="146">
        <v>0</v>
      </c>
      <c r="C59" s="146">
        <v>0</v>
      </c>
    </row>
    <row r="60" spans="1:3" ht="15">
      <c r="A60" s="255" t="s">
        <v>458</v>
      </c>
      <c r="B60" s="352">
        <v>0</v>
      </c>
      <c r="C60" s="352">
        <v>0</v>
      </c>
    </row>
    <row r="61" spans="1:3" ht="15">
      <c r="A61" s="255" t="s">
        <v>459</v>
      </c>
      <c r="B61" s="352">
        <v>0</v>
      </c>
      <c r="C61" s="352">
        <v>0</v>
      </c>
    </row>
    <row r="62" spans="1:3" ht="15">
      <c r="A62" s="253" t="s">
        <v>461</v>
      </c>
      <c r="B62" s="146">
        <v>0</v>
      </c>
      <c r="C62" s="146">
        <v>5818000</v>
      </c>
    </row>
    <row r="63" spans="1:3" ht="15">
      <c r="A63" s="255" t="s">
        <v>458</v>
      </c>
      <c r="B63" s="352">
        <v>0</v>
      </c>
      <c r="C63" s="352">
        <v>5818000</v>
      </c>
    </row>
    <row r="64" spans="1:3" ht="15">
      <c r="A64" s="255" t="s">
        <v>462</v>
      </c>
      <c r="B64" s="352">
        <v>0</v>
      </c>
      <c r="C64" s="352">
        <v>0</v>
      </c>
    </row>
    <row r="65" spans="1:3" ht="15">
      <c r="A65" s="144"/>
      <c r="B65" s="261"/>
      <c r="C65" s="261"/>
    </row>
    <row r="66" spans="1:3" ht="15">
      <c r="A66" s="189" t="s">
        <v>463</v>
      </c>
      <c r="C66" s="352">
        <v>10000</v>
      </c>
    </row>
    <row r="67" ht="15">
      <c r="A67" s="174"/>
    </row>
    <row r="68" ht="15">
      <c r="A68" s="262" t="s">
        <v>464</v>
      </c>
    </row>
    <row r="69" spans="1:2" ht="15">
      <c r="A69" s="253" t="s">
        <v>465</v>
      </c>
      <c r="B69" s="353" t="s">
        <v>474</v>
      </c>
    </row>
    <row r="70" spans="1:2" ht="15">
      <c r="A70" s="253" t="s">
        <v>466</v>
      </c>
      <c r="B70" s="353" t="s">
        <v>475</v>
      </c>
    </row>
    <row r="71" spans="1:2" ht="15">
      <c r="A71" s="253" t="s">
        <v>467</v>
      </c>
      <c r="B71" s="353" t="s">
        <v>476</v>
      </c>
    </row>
    <row r="72" ht="15">
      <c r="A72" s="174" t="s">
        <v>468</v>
      </c>
    </row>
    <row r="73" spans="1:3" ht="15">
      <c r="A73" s="189" t="s">
        <v>469</v>
      </c>
      <c r="C73" s="353"/>
    </row>
    <row r="74" ht="15">
      <c r="A74" s="174"/>
    </row>
    <row r="75" ht="15">
      <c r="A75" s="227" t="s">
        <v>470</v>
      </c>
    </row>
    <row r="76" ht="15">
      <c r="A76" s="227"/>
    </row>
  </sheetData>
  <printOptions horizontalCentered="1"/>
  <pageMargins left="0.18" right="0.17" top="0.45" bottom="0.23" header="0.17" footer="0.18"/>
  <pageSetup horizontalDpi="600" verticalDpi="600" orientation="landscape" paperSize="9" scale="80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90" zoomScaleNormal="90" workbookViewId="0" topLeftCell="A25">
      <selection activeCell="A1" sqref="A1"/>
    </sheetView>
  </sheetViews>
  <sheetFormatPr defaultColWidth="9.00390625" defaultRowHeight="12.75"/>
  <cols>
    <col min="1" max="1" width="38.125" style="2" customWidth="1"/>
    <col min="2" max="2" width="27.25390625" style="67" customWidth="1"/>
    <col min="3" max="3" width="9.25390625" style="390" customWidth="1"/>
    <col min="4" max="4" width="27.25390625" style="67" customWidth="1"/>
    <col min="5" max="5" width="9.25390625" style="390" customWidth="1"/>
    <col min="6" max="16384" width="9.125" style="2" customWidth="1"/>
  </cols>
  <sheetData>
    <row r="1" ht="15">
      <c r="A1" s="109" t="s">
        <v>555</v>
      </c>
    </row>
    <row r="2" ht="15">
      <c r="A2" s="7" t="s">
        <v>549</v>
      </c>
    </row>
    <row r="3" ht="15">
      <c r="A3" s="7"/>
    </row>
    <row r="4" ht="15">
      <c r="A4" s="7" t="s">
        <v>532</v>
      </c>
    </row>
    <row r="5" ht="15">
      <c r="A5" s="357"/>
    </row>
    <row r="6" ht="15">
      <c r="A6" s="358" t="s">
        <v>515</v>
      </c>
    </row>
    <row r="7" spans="1:5" ht="15.75" thickBot="1">
      <c r="A7" s="359"/>
      <c r="B7" s="111"/>
      <c r="C7" s="391"/>
      <c r="D7" s="111"/>
      <c r="E7" s="113" t="s">
        <v>126</v>
      </c>
    </row>
    <row r="8" spans="1:5" ht="15">
      <c r="A8" s="361"/>
      <c r="B8" s="363" t="s">
        <v>552</v>
      </c>
      <c r="C8" s="392" t="s">
        <v>516</v>
      </c>
      <c r="D8" s="363" t="s">
        <v>298</v>
      </c>
      <c r="E8" s="364" t="s">
        <v>516</v>
      </c>
    </row>
    <row r="9" spans="1:5" ht="15">
      <c r="A9" s="393" t="s">
        <v>517</v>
      </c>
      <c r="B9" s="367"/>
      <c r="C9" s="394"/>
      <c r="D9" s="367"/>
      <c r="E9" s="395"/>
    </row>
    <row r="10" spans="1:5" ht="15">
      <c r="A10" s="396" t="s">
        <v>518</v>
      </c>
      <c r="B10" s="367">
        <v>421457876652</v>
      </c>
      <c r="C10" s="394">
        <v>0.7981068164011261</v>
      </c>
      <c r="D10" s="397">
        <v>438742854032</v>
      </c>
      <c r="E10" s="395">
        <v>0.9322007628947869</v>
      </c>
    </row>
    <row r="11" spans="1:5" ht="15">
      <c r="A11" s="396" t="s">
        <v>519</v>
      </c>
      <c r="B11" s="367">
        <v>80571752911</v>
      </c>
      <c r="C11" s="394">
        <v>0.15257720586096257</v>
      </c>
      <c r="D11" s="397">
        <v>0</v>
      </c>
      <c r="E11" s="395">
        <v>0</v>
      </c>
    </row>
    <row r="12" spans="1:5" ht="15">
      <c r="A12" s="396" t="s">
        <v>520</v>
      </c>
      <c r="B12" s="367">
        <v>26042387855</v>
      </c>
      <c r="C12" s="394">
        <v>0.049315977737911305</v>
      </c>
      <c r="D12" s="397">
        <v>31909897495</v>
      </c>
      <c r="E12" s="395">
        <v>0.06779923710521306</v>
      </c>
    </row>
    <row r="13" spans="1:5" ht="15">
      <c r="A13" s="396" t="s">
        <v>521</v>
      </c>
      <c r="B13" s="367">
        <v>0</v>
      </c>
      <c r="C13" s="394">
        <v>0</v>
      </c>
      <c r="D13" s="397">
        <v>0</v>
      </c>
      <c r="E13" s="395">
        <v>0</v>
      </c>
    </row>
    <row r="14" spans="1:5" ht="15">
      <c r="A14" s="396" t="s">
        <v>522</v>
      </c>
      <c r="B14" s="367">
        <v>0</v>
      </c>
      <c r="C14" s="394">
        <v>0</v>
      </c>
      <c r="D14" s="397">
        <v>0</v>
      </c>
      <c r="E14" s="395">
        <v>0</v>
      </c>
    </row>
    <row r="15" spans="1:5" ht="15">
      <c r="A15" s="396" t="s">
        <v>523</v>
      </c>
      <c r="B15" s="367">
        <v>0</v>
      </c>
      <c r="C15" s="394">
        <v>0</v>
      </c>
      <c r="D15" s="397">
        <v>0</v>
      </c>
      <c r="E15" s="395">
        <v>0</v>
      </c>
    </row>
    <row r="16" spans="1:5" ht="15">
      <c r="A16" s="396" t="s">
        <v>524</v>
      </c>
      <c r="B16" s="367">
        <v>0</v>
      </c>
      <c r="C16" s="394">
        <v>0</v>
      </c>
      <c r="D16" s="397">
        <v>0</v>
      </c>
      <c r="E16" s="395">
        <v>0</v>
      </c>
    </row>
    <row r="17" spans="1:5" ht="15">
      <c r="A17" s="398" t="s">
        <v>525</v>
      </c>
      <c r="B17" s="399">
        <v>528072017418</v>
      </c>
      <c r="C17" s="400"/>
      <c r="D17" s="399">
        <v>470652751527</v>
      </c>
      <c r="E17" s="401"/>
    </row>
    <row r="18" spans="1:5" ht="15">
      <c r="A18" s="393" t="s">
        <v>526</v>
      </c>
      <c r="B18" s="367"/>
      <c r="C18" s="394"/>
      <c r="D18" s="367"/>
      <c r="E18" s="395"/>
    </row>
    <row r="19" spans="1:5" ht="15">
      <c r="A19" s="396" t="s">
        <v>518</v>
      </c>
      <c r="B19" s="367">
        <v>400775940646</v>
      </c>
      <c r="C19" s="394">
        <v>0.8122804699562416</v>
      </c>
      <c r="D19" s="397">
        <v>410081880370</v>
      </c>
      <c r="E19" s="395">
        <v>0.9416908673599517</v>
      </c>
    </row>
    <row r="20" spans="1:5" ht="15">
      <c r="A20" s="396" t="s">
        <v>519</v>
      </c>
      <c r="B20" s="367">
        <v>67737413718</v>
      </c>
      <c r="C20" s="394">
        <v>0.13728812702626128</v>
      </c>
      <c r="D20" s="397">
        <v>0</v>
      </c>
      <c r="E20" s="395">
        <v>0</v>
      </c>
    </row>
    <row r="21" spans="1:5" ht="15">
      <c r="A21" s="396" t="s">
        <v>520</v>
      </c>
      <c r="B21" s="367">
        <v>24882652889</v>
      </c>
      <c r="C21" s="394">
        <v>0.05043140301749717</v>
      </c>
      <c r="D21" s="397">
        <v>25392110707</v>
      </c>
      <c r="E21" s="395">
        <v>0.05830913264004829</v>
      </c>
    </row>
    <row r="22" spans="1:5" ht="15">
      <c r="A22" s="396" t="s">
        <v>521</v>
      </c>
      <c r="B22" s="367">
        <v>0</v>
      </c>
      <c r="C22" s="394">
        <v>0</v>
      </c>
      <c r="D22" s="397">
        <v>0</v>
      </c>
      <c r="E22" s="395">
        <v>0</v>
      </c>
    </row>
    <row r="23" spans="1:5" ht="15">
      <c r="A23" s="396" t="s">
        <v>522</v>
      </c>
      <c r="B23" s="367">
        <v>0</v>
      </c>
      <c r="C23" s="394">
        <v>0</v>
      </c>
      <c r="D23" s="397">
        <v>0</v>
      </c>
      <c r="E23" s="395">
        <v>0</v>
      </c>
    </row>
    <row r="24" spans="1:5" ht="15">
      <c r="A24" s="396" t="s">
        <v>523</v>
      </c>
      <c r="B24" s="367">
        <v>0</v>
      </c>
      <c r="C24" s="394">
        <v>0</v>
      </c>
      <c r="D24" s="397">
        <v>0</v>
      </c>
      <c r="E24" s="395">
        <v>0</v>
      </c>
    </row>
    <row r="25" spans="1:5" ht="15">
      <c r="A25" s="396" t="s">
        <v>524</v>
      </c>
      <c r="B25" s="367">
        <v>0</v>
      </c>
      <c r="C25" s="394">
        <v>0</v>
      </c>
      <c r="D25" s="397">
        <v>0</v>
      </c>
      <c r="E25" s="395">
        <v>0</v>
      </c>
    </row>
    <row r="26" spans="1:5" ht="15">
      <c r="A26" s="398" t="s">
        <v>527</v>
      </c>
      <c r="B26" s="399">
        <v>493396007253</v>
      </c>
      <c r="C26" s="400"/>
      <c r="D26" s="399">
        <v>435473991077</v>
      </c>
      <c r="E26" s="401"/>
    </row>
    <row r="27" spans="1:5" ht="15">
      <c r="A27" s="402" t="s">
        <v>528</v>
      </c>
      <c r="B27" s="367"/>
      <c r="C27" s="394"/>
      <c r="D27" s="367"/>
      <c r="E27" s="395"/>
    </row>
    <row r="28" spans="1:5" ht="15">
      <c r="A28" s="396" t="s">
        <v>518</v>
      </c>
      <c r="B28" s="367">
        <v>20681936006</v>
      </c>
      <c r="C28" s="394">
        <v>0.5964335547137188</v>
      </c>
      <c r="D28" s="367">
        <v>28660973662</v>
      </c>
      <c r="E28" s="395">
        <v>0.8147238076434271</v>
      </c>
    </row>
    <row r="29" spans="1:5" ht="15">
      <c r="A29" s="396" t="s">
        <v>519</v>
      </c>
      <c r="B29" s="367">
        <v>12834339193</v>
      </c>
      <c r="C29" s="394">
        <v>0.3701215662335413</v>
      </c>
      <c r="D29" s="367">
        <v>0</v>
      </c>
      <c r="E29" s="395">
        <v>0</v>
      </c>
    </row>
    <row r="30" spans="1:5" ht="15">
      <c r="A30" s="396" t="s">
        <v>520</v>
      </c>
      <c r="B30" s="367">
        <v>1159734966</v>
      </c>
      <c r="C30" s="394">
        <v>0.033444879052739775</v>
      </c>
      <c r="D30" s="367">
        <v>6517786788</v>
      </c>
      <c r="E30" s="395">
        <v>0.18527619235657292</v>
      </c>
    </row>
    <row r="31" spans="1:5" ht="15">
      <c r="A31" s="396" t="s">
        <v>521</v>
      </c>
      <c r="B31" s="367">
        <v>0</v>
      </c>
      <c r="C31" s="394">
        <v>0</v>
      </c>
      <c r="D31" s="367">
        <v>0</v>
      </c>
      <c r="E31" s="395">
        <v>0</v>
      </c>
    </row>
    <row r="32" spans="1:5" ht="15">
      <c r="A32" s="396" t="s">
        <v>522</v>
      </c>
      <c r="B32" s="367">
        <v>0</v>
      </c>
      <c r="C32" s="394">
        <v>0</v>
      </c>
      <c r="D32" s="367">
        <v>0</v>
      </c>
      <c r="E32" s="395">
        <v>0</v>
      </c>
    </row>
    <row r="33" spans="1:5" ht="15">
      <c r="A33" s="396" t="s">
        <v>523</v>
      </c>
      <c r="B33" s="367">
        <v>0</v>
      </c>
      <c r="C33" s="394">
        <v>0</v>
      </c>
      <c r="D33" s="367">
        <v>0</v>
      </c>
      <c r="E33" s="395">
        <v>0</v>
      </c>
    </row>
    <row r="34" spans="1:5" ht="15">
      <c r="A34" s="396" t="s">
        <v>524</v>
      </c>
      <c r="B34" s="367">
        <v>0</v>
      </c>
      <c r="C34" s="394">
        <v>0</v>
      </c>
      <c r="D34" s="367">
        <v>0</v>
      </c>
      <c r="E34" s="395">
        <v>0</v>
      </c>
    </row>
    <row r="35" spans="1:5" ht="15">
      <c r="A35" s="398" t="s">
        <v>529</v>
      </c>
      <c r="B35" s="399">
        <v>34676010165</v>
      </c>
      <c r="C35" s="400"/>
      <c r="D35" s="399">
        <v>35178760450</v>
      </c>
      <c r="E35" s="401"/>
    </row>
    <row r="36" spans="1:5" ht="15">
      <c r="A36" s="402" t="s">
        <v>530</v>
      </c>
      <c r="B36" s="367"/>
      <c r="C36" s="394"/>
      <c r="D36" s="367"/>
      <c r="E36" s="395"/>
    </row>
    <row r="37" spans="1:5" ht="15">
      <c r="A37" s="396" t="s">
        <v>518</v>
      </c>
      <c r="B37" s="403">
        <v>0.049072367967812794</v>
      </c>
      <c r="C37" s="394"/>
      <c r="D37" s="403">
        <v>0.065325220453413</v>
      </c>
      <c r="E37" s="395"/>
    </row>
    <row r="38" spans="1:5" ht="15">
      <c r="A38" s="396" t="s">
        <v>519</v>
      </c>
      <c r="B38" s="403">
        <v>0.15929080266103782</v>
      </c>
      <c r="C38" s="394"/>
      <c r="D38" s="403">
        <v>0</v>
      </c>
      <c r="E38" s="395"/>
    </row>
    <row r="39" spans="1:5" ht="15">
      <c r="A39" s="396" t="s">
        <v>520</v>
      </c>
      <c r="B39" s="403">
        <v>0.04453258942525645</v>
      </c>
      <c r="C39" s="394"/>
      <c r="D39" s="403">
        <v>0.20425596130546267</v>
      </c>
      <c r="E39" s="395"/>
    </row>
    <row r="40" spans="1:5" ht="15">
      <c r="A40" s="396" t="s">
        <v>521</v>
      </c>
      <c r="B40" s="403">
        <v>0</v>
      </c>
      <c r="C40" s="394"/>
      <c r="D40" s="403">
        <v>0</v>
      </c>
      <c r="E40" s="395"/>
    </row>
    <row r="41" spans="1:5" ht="15">
      <c r="A41" s="396" t="s">
        <v>522</v>
      </c>
      <c r="B41" s="403">
        <v>0</v>
      </c>
      <c r="C41" s="394"/>
      <c r="D41" s="403">
        <v>0</v>
      </c>
      <c r="E41" s="395"/>
    </row>
    <row r="42" spans="1:5" ht="15">
      <c r="A42" s="396" t="s">
        <v>523</v>
      </c>
      <c r="B42" s="403">
        <v>0</v>
      </c>
      <c r="C42" s="394"/>
      <c r="D42" s="403">
        <v>0</v>
      </c>
      <c r="E42" s="395"/>
    </row>
    <row r="43" spans="1:5" ht="15">
      <c r="A43" s="396" t="s">
        <v>524</v>
      </c>
      <c r="B43" s="403">
        <v>0</v>
      </c>
      <c r="C43" s="394"/>
      <c r="D43" s="403">
        <v>0</v>
      </c>
      <c r="E43" s="395"/>
    </row>
    <row r="44" spans="1:5" ht="15.75" thickBot="1">
      <c r="A44" s="404" t="s">
        <v>531</v>
      </c>
      <c r="B44" s="405">
        <v>0.06566530515013429</v>
      </c>
      <c r="C44" s="406"/>
      <c r="D44" s="405">
        <v>0.07474461869364403</v>
      </c>
      <c r="E44" s="407"/>
    </row>
  </sheetData>
  <hyperlinks>
    <hyperlink ref="A9" r:id="rId1" tooltip="Click here" display="Doanh thu thuần"/>
    <hyperlink ref="A18" r:id="rId2" tooltip="Click here" display="Giá vốn hàng bán"/>
  </hyperlinks>
  <printOptions/>
  <pageMargins left="0.59" right="0.2" top="0.71" bottom="1" header="0.5" footer="0.5"/>
  <pageSetup fitToHeight="1" fitToWidth="1"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VNN.R9</cp:lastModifiedBy>
  <cp:lastPrinted>2012-01-17T11:40:52Z</cp:lastPrinted>
  <dcterms:created xsi:type="dcterms:W3CDTF">2010-10-20T03:15:44Z</dcterms:created>
  <dcterms:modified xsi:type="dcterms:W3CDTF">2012-01-17T11:42:17Z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