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01" activeTab="1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'LCTT'!$A$1:$F$54</definedName>
    <definedName name="_xlnm.Print_Area" localSheetId="4">'Thuyet minh'!$A$1:$F$245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<sst xmlns="http://schemas.openxmlformats.org/spreadsheetml/2006/main" count="1016" uniqueCount="563">
  <si>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</si>
  <si>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</si>
  <si>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</si>
  <si>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</si>
  <si>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</si>
  <si>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</si>
  <si>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</si>
  <si>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</si>
  <si>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</si>
  <si>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</si>
  <si>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</si>
  <si>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</si>
  <si>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</si>
  <si>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</si>
  <si>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</si>
  <si>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</si>
  <si>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</si>
  <si>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</si>
  <si>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</si>
  <si>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</si>
  <si>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</si>
  <si>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</si>
  <si>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</si>
  <si>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</si>
  <si>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</si>
  <si>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</si>
  <si>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</si>
  <si>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</si>
  <si>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</si>
  <si>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</si>
  <si>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</si>
  <si>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</si>
  <si>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</si>
  <si>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</si>
  <si>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</si>
  <si>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</si>
  <si>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</si>
  <si>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</si>
  <si>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</si>
  <si>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</si>
  <si>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</si>
  <si>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</si>
  <si>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</si>
  <si>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</si>
  <si>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</si>
  <si>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</si>
  <si>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</si>
  <si>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</si>
  <si>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</si>
  <si>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</si>
  <si>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</si>
  <si>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</si>
  <si>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</si>
  <si>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</si>
  <si>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</si>
  <si>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</si>
  <si>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</si>
  <si>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</si>
  <si>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</si>
  <si>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</si>
  <si>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</si>
  <si>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</si>
  <si>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</si>
  <si>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</si>
  <si>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</si>
  <si>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</si>
  <si>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</si>
  <si>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</si>
  <si>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</si>
  <si>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</si>
  <si>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</si>
  <si>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</si>
  <si>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</si>
  <si>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</si>
  <si>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</si>
  <si>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</si>
  <si>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</si>
  <si>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</si>
  <si>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</si>
  <si>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</si>
  <si>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</si>
  <si>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</si>
  <si>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</si>
  <si>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</si>
  <si>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</si>
  <si>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</si>
  <si>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</si>
  <si>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</si>
  <si>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</si>
  <si>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</si>
  <si>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</si>
  <si>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</si>
  <si>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</si>
  <si>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</si>
  <si>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</si>
  <si>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</si>
  <si>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</si>
  <si>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</si>
  <si>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</si>
  <si>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</si>
  <si>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</si>
  <si>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</si>
  <si>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</si>
  <si>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</si>
  <si>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</si>
  <si>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</si>
  <si>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</si>
  <si>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</si>
  <si>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</si>
  <si>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</si>
  <si>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</si>
  <si>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</si>
  <si>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</si>
  <si>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</si>
  <si>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</si>
  <si>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</si>
  <si>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</si>
  <si>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</si>
  <si>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</si>
  <si>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Trịnh Công Hùng</t>
  </si>
  <si>
    <t>Nguyễn Hữu Tới</t>
  </si>
  <si>
    <t>Vũ Nam Hà</t>
  </si>
  <si>
    <t>Đơn vị tính: đồng Việt Nam</t>
  </si>
  <si>
    <t>CHỈ TIÊU</t>
  </si>
  <si>
    <t>Năm 2010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</si>
  <si>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</si>
  <si>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</si>
  <si>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</si>
  <si>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</si>
  <si>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</si>
  <si>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</si>
  <si>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</si>
  <si>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</si>
  <si>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</si>
  <si>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</si>
  <si>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</si>
  <si>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</si>
  <si>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</si>
  <si>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</si>
  <si>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</si>
  <si>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</si>
  <si>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</si>
  <si>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</si>
  <si>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</si>
  <si>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</si>
  <si>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</si>
  <si>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</si>
  <si>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</si>
  <si>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</si>
  <si>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</si>
  <si>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</si>
  <si>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</si>
  <si>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</si>
  <si>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</si>
  <si>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</si>
  <si>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</si>
  <si>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</si>
  <si>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</si>
  <si>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</si>
  <si>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</si>
  <si>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</si>
  <si>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</si>
  <si>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</si>
  <si>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</si>
  <si>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</si>
  <si>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</si>
  <si>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</si>
  <si>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</si>
  <si>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</si>
  <si>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</si>
  <si>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</si>
  <si>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</si>
  <si>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</si>
  <si>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</si>
  <si>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</si>
  <si>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</si>
  <si>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</si>
  <si>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</si>
  <si>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</si>
  <si>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</si>
  <si>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</si>
  <si>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</si>
  <si>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</si>
  <si>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</si>
  <si>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</si>
  <si>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</si>
  <si>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</si>
  <si>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</si>
  <si>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</si>
  <si>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</si>
  <si>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</si>
  <si>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</si>
  <si>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</si>
  <si>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</si>
  <si>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</si>
  <si>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</si>
  <si>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</si>
  <si>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</si>
  <si>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</si>
  <si>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</si>
  <si>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</si>
  <si>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</si>
  <si>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</si>
  <si>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</si>
  <si>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</si>
  <si>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</si>
  <si>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</si>
  <si>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</si>
  <si>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</si>
  <si>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</si>
  <si>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</si>
  <si>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</si>
  <si>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</si>
  <si>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</si>
  <si>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</si>
  <si>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</si>
  <si>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</si>
  <si>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</si>
  <si>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</si>
  <si>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</si>
  <si>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</si>
  <si>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</si>
  <si>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</si>
  <si>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</si>
  <si>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</si>
  <si>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</si>
  <si>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</si>
  <si>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</si>
  <si>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</si>
  <si>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</si>
  <si>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</si>
  <si>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</si>
  <si>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</si>
  <si>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</si>
  <si>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</si>
  <si>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</si>
  <si>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</si>
  <si>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</si>
  <si>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</si>
  <si>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</si>
  <si>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</si>
  <si>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</si>
  <si>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</si>
  <si>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</si>
  <si>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</si>
  <si>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</si>
  <si>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</si>
  <si>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</si>
  <si>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</si>
  <si>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</si>
  <si>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</si>
  <si>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</si>
  <si>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</si>
  <si>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</si>
  <si>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</si>
  <si>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</si>
  <si>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</si>
  <si>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</si>
  <si>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</si>
  <si>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</si>
  <si>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</si>
  <si>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</si>
  <si>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</si>
  <si>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</si>
  <si>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</si>
  <si>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</si>
  <si>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</si>
  <si>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</si>
  <si>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</si>
  <si>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</si>
  <si>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</si>
  <si>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</si>
  <si>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</si>
  <si>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</si>
  <si>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</si>
  <si>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</si>
  <si>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</si>
  <si>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</si>
  <si>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</si>
  <si>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</si>
  <si>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</si>
  <si>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</si>
  <si>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</si>
  <si>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</si>
  <si>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</si>
  <si>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</si>
  <si>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</si>
  <si>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</si>
  <si>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</si>
  <si>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</si>
  <si>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</si>
  <si>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</si>
  <si>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</si>
  <si>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</si>
  <si>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</si>
  <si>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</si>
  <si>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</si>
  <si>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</si>
  <si>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</si>
  <si>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</si>
  <si>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</si>
  <si>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</si>
  <si>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</si>
  <si>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</si>
  <si>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</si>
  <si>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</si>
  <si>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</si>
  <si>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</si>
  <si>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</si>
  <si>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</si>
  <si>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</si>
  <si>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</si>
  <si>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</si>
  <si>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</si>
  <si>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</si>
  <si>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</si>
  <si>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</si>
  <si>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</si>
  <si>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</si>
  <si>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</si>
  <si>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</si>
  <si>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</si>
  <si>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</si>
  <si>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</si>
  <si>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</si>
  <si>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</si>
  <si>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</si>
  <si>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</si>
  <si>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</si>
  <si>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</si>
  <si>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</si>
  <si>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</si>
  <si>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</si>
  <si>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</si>
  <si>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</si>
  <si>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</si>
  <si>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</si>
  <si>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</si>
  <si>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</si>
  <si>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</si>
  <si>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</si>
  <si>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</si>
  <si>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</si>
  <si>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</si>
  <si>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</si>
  <si>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</si>
  <si>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</si>
  <si>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</si>
  <si>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</si>
  <si>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</si>
  <si>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</si>
  <si>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</si>
  <si>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</si>
  <si>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</si>
  <si>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</si>
  <si>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</si>
  <si>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</si>
  <si>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</si>
  <si>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</si>
  <si>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</si>
  <si>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</si>
  <si>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</si>
  <si>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</si>
  <si>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</si>
  <si>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</si>
  <si>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</si>
  <si>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</si>
  <si>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</si>
  <si>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</si>
  <si>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</si>
  <si>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</si>
  <si>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</si>
  <si>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</si>
  <si>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</si>
  <si>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</si>
  <si>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</si>
  <si>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</si>
  <si>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</si>
  <si>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</si>
  <si>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</si>
  <si>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</si>
  <si>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</si>
  <si>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</si>
  <si>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</si>
  <si>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</si>
  <si>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</si>
  <si>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</si>
  <si>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</si>
  <si>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</si>
  <si>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</si>
  <si>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</si>
  <si>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</si>
  <si>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</si>
  <si>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</si>
  <si>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</si>
  <si>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</si>
  <si>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</si>
  <si>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</si>
  <si>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</si>
  <si>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</si>
  <si>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</si>
  <si>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</si>
  <si>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</si>
  <si>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</si>
  <si>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</si>
  <si>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</si>
  <si>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</si>
  <si>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</si>
  <si>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</si>
  <si>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</si>
  <si>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</si>
  <si>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</si>
  <si>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</si>
  <si>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</si>
  <si>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</si>
  <si>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</si>
  <si>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</si>
  <si>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</si>
  <si>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</si>
  <si>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</si>
  <si>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</si>
  <si>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</si>
  <si>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</si>
  <si>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</si>
  <si>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</si>
  <si>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</si>
  <si>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</si>
  <si>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</si>
  <si>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</si>
  <si>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</si>
  <si>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</si>
  <si>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</si>
  <si>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</si>
  <si>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</si>
  <si>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</si>
  <si>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</si>
  <si>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</si>
  <si>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</si>
  <si>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</si>
  <si>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</si>
  <si>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</si>
  <si>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</si>
  <si>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</si>
  <si>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</si>
  <si>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</si>
  <si>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</si>
  <si>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</si>
  <si>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</si>
  <si>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</si>
  <si>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</si>
  <si>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</si>
  <si>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</si>
  <si>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</si>
  <si>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</si>
  <si>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</si>
  <si>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</si>
  <si>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</si>
  <si>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</si>
  <si>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</si>
  <si>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</si>
  <si>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</si>
  <si>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</si>
  <si>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</si>
  <si>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e- Các quỹ của doanh nghiệp: </t>
  </si>
  <si>
    <t>- Quỹ đầu tư phát triển</t>
  </si>
  <si>
    <t xml:space="preserve">- Quỹ dự phòng tài chính </t>
  </si>
  <si>
    <t>- Quỹ khác thuộc vốn chủ sở hữu</t>
  </si>
  <si>
    <t xml:space="preserve"> 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</si>
  <si>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</si>
  <si>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</si>
  <si>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</si>
  <si>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</si>
  <si>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</si>
  <si>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50% LN</t>
  </si>
  <si>
    <t>10% LN</t>
  </si>
  <si>
    <t>40% LN</t>
  </si>
  <si>
    <t>BẢNG CÂN ĐỐI KẾ TOÁN CÔNG TY MẸ</t>
  </si>
  <si>
    <t>Báo cáo tài chính công ty mẹ</t>
  </si>
  <si>
    <t>18. Lãi cơ bản trên cổ phiếu</t>
  </si>
  <si>
    <t>BÁO CÁO LƯU CHUYỂN TIỀN TỆ CÔNG TY MẸ</t>
  </si>
  <si>
    <t>THUYẾT MINH BÁO CÁO TÀI CHÍNH CÔNG TY MẸ</t>
  </si>
  <si>
    <t>BÁO CÁO KẾT QUẢ HOẠT ĐỘNG KINH DOANH</t>
  </si>
  <si>
    <t>BÁO CÁO KẾT QUẢ HOẠT ĐỘNG KINH DOANH CÔNG TY MẸ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</si>
  <si>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</si>
  <si>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</si>
  <si>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</si>
  <si>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</si>
  <si>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</si>
  <si>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</si>
  <si>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</si>
  <si>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</si>
  <si>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</si>
  <si>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</si>
  <si>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</si>
  <si>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</si>
  <si>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</si>
  <si>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</si>
  <si>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</si>
  <si>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</si>
  <si>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</si>
  <si>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</si>
  <si>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</si>
  <si>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</si>
  <si>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</si>
  <si>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</si>
  <si>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</si>
  <si>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Đơn vị báo cáo: V12 - Công ty cổ phần xây dựng số 12</t>
  </si>
  <si>
    <t>CÁC CHỈ TIÊU NGOÀI BẢNG CÂN ĐỐI KẾ TOÁN</t>
  </si>
  <si>
    <t>1. Tài sản thuê ngoài</t>
  </si>
  <si>
    <t>D28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</si>
  <si>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</si>
  <si>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</si>
  <si>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</si>
  <si>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</si>
  <si>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</si>
  <si>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Số đầu năm</t>
  </si>
  <si>
    <t>Số cuối quý</t>
  </si>
  <si>
    <t>Mã chỉ tiêu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</si>
  <si>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</si>
  <si>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</si>
  <si>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</si>
  <si>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</si>
  <si>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</si>
  <si>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</si>
  <si>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</si>
  <si>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</si>
  <si>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</si>
  <si>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</si>
  <si>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</si>
  <si>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</si>
  <si>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</si>
  <si>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</si>
  <si>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</si>
  <si>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</si>
  <si>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</si>
  <si>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</si>
  <si>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</si>
  <si>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</si>
  <si>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</si>
  <si>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Tổng giám đốc</t>
  </si>
  <si>
    <t>Tại ngày 31/12/2011</t>
  </si>
  <si>
    <t>Ngày 16 tháng 01 năm 2012</t>
  </si>
  <si>
    <t>Cho kỳ kết thúc ngày 31/12/2011</t>
  </si>
  <si>
    <t>Lũy kế Quý IV/2011</t>
  </si>
  <si>
    <t>Luỹ kế từ đầu năm đến cuối quý IV-2011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</si>
  <si>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</si>
  <si>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</si>
  <si>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</si>
  <si>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</si>
  <si>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</si>
  <si>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……….</t>
  </si>
  <si>
    <t>Chi tiết các khoản dự phòng</t>
  </si>
  <si>
    <t>bao gồm dự phòng cho:</t>
  </si>
  <si>
    <t>+ Đầu tư công ty cổ phần vật tư ngành nước</t>
  </si>
  <si>
    <t>+  Dự phòng phải thu khó đòi</t>
  </si>
  <si>
    <t>Số dư cuối Quý IV/2011</t>
  </si>
  <si>
    <t>Tại ngày cuối Quý IV/2011</t>
  </si>
  <si>
    <t>Luỹ kế từ đầu năm đến cuối quý IV-2010</t>
  </si>
  <si>
    <t>Quý IV năm 2011</t>
  </si>
  <si>
    <t>Só luỹ kế từ đầu năm đến cuối quý IV</t>
  </si>
  <si>
    <t>Quý IV</t>
  </si>
  <si>
    <t>9T-2010</t>
  </si>
  <si>
    <t>9T-2011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</si>
</sst>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0.00000000"/>
    <numFmt numFmtId="176" formatCode="0.000000000"/>
    <numFmt numFmtId="177" formatCode="0.0000"/>
    <numFmt numFmtId="178" formatCode="0.000"/>
    <numFmt numFmtId="179" formatCode="0.000000"/>
    <numFmt numFmtId="180" formatCode="0.00000"/>
  </numFmts>
  <fonts count="35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 quotePrefix="1">
      <alignment horizontal="center" vertical="top" wrapText="1"/>
      <protection hidden="1"/>
    </xf>
    <xf numFmtId="0" fontId="16" fillId="0" borderId="8" xfId="0" applyFont="1" applyFill="1" applyBorder="1" applyAlignment="1" applyProtection="1">
      <alignment horizontal="center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10" xfId="0" applyFont="1" applyFill="1" applyBorder="1" applyAlignment="1" applyProtection="1" quotePrefix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1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2" xfId="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41" fontId="18" fillId="0" borderId="14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5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41" fontId="1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18" xfId="0" applyFont="1" applyFill="1" applyBorder="1" applyAlignment="1" applyProtection="1">
      <alignment horizontal="justify" vertical="top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wrapText="1"/>
      <protection hidden="1"/>
    </xf>
    <xf numFmtId="41" fontId="2" fillId="0" borderId="20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1" xfId="0" applyFont="1" applyFill="1" applyBorder="1" applyAlignment="1" applyProtection="1">
      <alignment vertical="top" wrapText="1"/>
      <protection hidden="1"/>
    </xf>
    <xf numFmtId="41" fontId="22" fillId="0" borderId="22" xfId="15" applyNumberFormat="1" applyFont="1" applyFill="1" applyBorder="1" applyAlignment="1" applyProtection="1">
      <alignment horizontal="right" wrapText="1"/>
      <protection hidden="1"/>
    </xf>
    <xf numFmtId="41" fontId="22" fillId="0" borderId="22" xfId="15" applyNumberFormat="1" applyFont="1" applyFill="1" applyBorder="1" applyAlignment="1" applyProtection="1">
      <alignment horizontal="right"/>
      <protection hidden="1"/>
    </xf>
    <xf numFmtId="41" fontId="22" fillId="0" borderId="23" xfId="15" applyNumberFormat="1" applyFont="1" applyFill="1" applyBorder="1" applyAlignment="1" applyProtection="1">
      <alignment horizontal="right"/>
      <protection hidden="1"/>
    </xf>
    <xf numFmtId="41" fontId="14" fillId="0" borderId="17" xfId="15" applyNumberFormat="1" applyFont="1" applyFill="1" applyBorder="1" applyAlignment="1" applyProtection="1">
      <alignment horizontal="right" wrapText="1"/>
      <protection hidden="1"/>
    </xf>
    <xf numFmtId="41" fontId="14" fillId="0" borderId="24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6" xfId="15" applyNumberFormat="1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41" fontId="6" fillId="0" borderId="5" xfId="15" applyNumberFormat="1" applyFont="1" applyFill="1" applyBorder="1" applyAlignment="1" applyProtection="1">
      <alignment horizontal="right" wrapText="1"/>
      <protection locked="0"/>
    </xf>
    <xf numFmtId="41" fontId="6" fillId="0" borderId="5" xfId="15" applyNumberFormat="1" applyFont="1" applyFill="1" applyBorder="1" applyAlignment="1" applyProtection="1">
      <alignment horizontal="right"/>
      <protection hidden="1"/>
    </xf>
    <xf numFmtId="41" fontId="6" fillId="0" borderId="27" xfId="15" applyNumberFormat="1" applyFont="1" applyFill="1" applyBorder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wrapText="1"/>
      <protection hidden="1"/>
    </xf>
    <xf numFmtId="41" fontId="23" fillId="0" borderId="29" xfId="15" applyNumberFormat="1" applyFont="1" applyFill="1" applyBorder="1" applyAlignment="1" applyProtection="1">
      <alignment horizontal="right"/>
      <protection hidden="1"/>
    </xf>
    <xf numFmtId="41" fontId="23" fillId="0" borderId="30" xfId="15" applyNumberFormat="1" applyFont="1" applyFill="1" applyBorder="1" applyAlignment="1" applyProtection="1">
      <alignment horizontal="right"/>
      <protection hidden="1"/>
    </xf>
    <xf numFmtId="41" fontId="2" fillId="0" borderId="31" xfId="15" applyNumberFormat="1" applyFont="1" applyFill="1" applyBorder="1" applyAlignment="1" applyProtection="1">
      <alignment horizontal="right" wrapTex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1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29" xfId="15" applyNumberFormat="1" applyFont="1" applyFill="1" applyBorder="1" applyAlignment="1" applyProtection="1">
      <alignment horizontal="right" wrapText="1"/>
      <protection hidden="1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41" fontId="3" fillId="0" borderId="31" xfId="15" applyNumberFormat="1" applyFont="1" applyFill="1" applyBorder="1" applyAlignment="1" applyProtection="1">
      <alignment horizontal="right" wrapText="1"/>
      <protection hidden="1"/>
    </xf>
    <xf numFmtId="41" fontId="3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6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5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5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1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3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4" xfId="15" applyNumberFormat="1" applyFont="1" applyFill="1" applyBorder="1" applyAlignment="1" applyProtection="1">
      <alignment horizontal="right" wrapText="1"/>
      <protection locked="0"/>
    </xf>
    <xf numFmtId="41" fontId="6" fillId="0" borderId="34" xfId="15" applyNumberFormat="1" applyFont="1" applyFill="1" applyBorder="1" applyAlignment="1" applyProtection="1">
      <alignment horizontal="right"/>
      <protection hidden="1"/>
    </xf>
    <xf numFmtId="0" fontId="20" fillId="0" borderId="35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5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5" xfId="0" applyFont="1" applyFill="1" applyBorder="1" applyAlignment="1" applyProtection="1">
      <alignment horizontal="left" wrapText="1" indent="1"/>
      <protection hidden="1"/>
    </xf>
    <xf numFmtId="0" fontId="3" fillId="0" borderId="36" xfId="0" applyFont="1" applyFill="1" applyBorder="1" applyAlignment="1" applyProtection="1">
      <alignment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wrapText="1"/>
      <protection locked="0"/>
    </xf>
    <xf numFmtId="41" fontId="6" fillId="0" borderId="37" xfId="15" applyNumberFormat="1" applyFont="1" applyFill="1" applyBorder="1" applyAlignment="1" applyProtection="1">
      <alignment horizontal="right"/>
      <protection hidden="1"/>
    </xf>
    <xf numFmtId="41" fontId="6" fillId="0" borderId="38" xfId="15" applyNumberFormat="1" applyFont="1" applyFill="1" applyBorder="1" applyAlignment="1" applyProtection="1">
      <alignment horizontal="right"/>
      <protection hidden="1"/>
    </xf>
    <xf numFmtId="0" fontId="3" fillId="0" borderId="25" xfId="0" applyFont="1" applyFill="1" applyBorder="1" applyAlignment="1" applyProtection="1">
      <alignment horizontal="left" vertical="top" wrapText="1" indent="2"/>
      <protection hidden="1"/>
    </xf>
    <xf numFmtId="0" fontId="3" fillId="0" borderId="2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5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 quotePrefix="1">
      <alignment horizontal="left" indent="1"/>
      <protection hidden="1" locked="0"/>
    </xf>
    <xf numFmtId="41" fontId="6" fillId="0" borderId="5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41" fontId="25" fillId="0" borderId="17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4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39" xfId="0" applyFont="1" applyFill="1" applyBorder="1" applyAlignment="1" applyProtection="1">
      <alignment horizontal="center" vertical="top" wrapText="1"/>
      <protection hidden="1"/>
    </xf>
    <xf numFmtId="41" fontId="26" fillId="0" borderId="31" xfId="15" applyNumberFormat="1" applyFont="1" applyFill="1" applyBorder="1" applyAlignment="1" applyProtection="1">
      <alignment horizontal="right"/>
      <protection hidden="1"/>
    </xf>
    <xf numFmtId="41" fontId="26" fillId="0" borderId="32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7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1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41" fontId="9" fillId="0" borderId="7" xfId="0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>
      <alignment vertical="top" wrapText="1"/>
      <protection hidden="1"/>
    </xf>
    <xf numFmtId="41" fontId="10" fillId="0" borderId="4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1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3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4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41" fontId="9" fillId="0" borderId="7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18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0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1" xfId="0" applyFont="1" applyFill="1" applyBorder="1" applyAlignment="1" applyProtection="1">
      <alignment vertical="top" wrapText="1"/>
      <protection hidden="1"/>
    </xf>
    <xf numFmtId="41" fontId="10" fillId="0" borderId="17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5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5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5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 locked="0"/>
    </xf>
    <xf numFmtId="41" fontId="10" fillId="0" borderId="48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5" xfId="0" applyFont="1" applyFill="1" applyBorder="1" applyAlignment="1" applyProtection="1">
      <alignment horizontal="left" vertical="top" wrapText="1" inden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9" fillId="0" borderId="36" xfId="0" applyFont="1" applyFill="1" applyBorder="1" applyAlignment="1" applyProtection="1" quotePrefix="1">
      <alignment vertical="top" wrapText="1"/>
      <protection hidden="1"/>
    </xf>
    <xf numFmtId="41" fontId="10" fillId="0" borderId="50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27" fillId="0" borderId="0" xfId="0" applyFont="1" applyFill="1" applyAlignment="1" applyProtection="1">
      <alignment horizontal="justify"/>
      <protection hidden="1"/>
    </xf>
    <xf numFmtId="0" fontId="14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hidden="1"/>
    </xf>
    <xf numFmtId="41" fontId="22" fillId="0" borderId="22" xfId="0" applyNumberFormat="1" applyFont="1" applyFill="1" applyBorder="1" applyAlignment="1" applyProtection="1">
      <alignment horizontal="right" vertical="center"/>
      <protection hidden="1"/>
    </xf>
    <xf numFmtId="41" fontId="14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4" fillId="0" borderId="52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41" fontId="3" fillId="2" borderId="1" xfId="15" applyNumberFormat="1" applyFont="1" applyFill="1" applyBorder="1" applyAlignment="1" applyProtection="1">
      <alignment horizontal="right" vertical="top" wrapText="1"/>
      <protection locked="0"/>
    </xf>
    <xf numFmtId="41" fontId="3" fillId="2" borderId="2" xfId="15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53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2" fillId="0" borderId="20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39" xfId="0" applyFont="1" applyFill="1" applyBorder="1" applyAlignment="1" applyProtection="1">
      <alignment horizontal="left" vertical="top" wrapText="1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22" fillId="0" borderId="29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vertical="top"/>
      <protection hidden="1"/>
    </xf>
    <xf numFmtId="41" fontId="2" fillId="0" borderId="31" xfId="15" applyNumberFormat="1" applyFont="1" applyFill="1" applyBorder="1" applyAlignment="1" applyProtection="1">
      <alignment horizontal="right" vertical="top" wrapText="1"/>
      <protection hidden="1"/>
    </xf>
    <xf numFmtId="41" fontId="2" fillId="0" borderId="32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14" fillId="0" borderId="26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0" fontId="14" fillId="0" borderId="38" xfId="0" applyFont="1" applyFill="1" applyBorder="1" applyAlignment="1" applyProtection="1">
      <alignment horizontal="center" vertical="top" wrapText="1"/>
      <protection hidden="1"/>
    </xf>
    <xf numFmtId="41" fontId="2" fillId="0" borderId="19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0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5" xfId="15" applyNumberFormat="1" applyFont="1" applyFill="1" applyBorder="1" applyAlignment="1" applyProtection="1">
      <alignment horizontal="right" wrapText="1"/>
      <protection locked="0"/>
    </xf>
    <xf numFmtId="41" fontId="3" fillId="0" borderId="19" xfId="15" applyNumberFormat="1" applyFont="1" applyFill="1" applyBorder="1" applyAlignment="1" applyProtection="1">
      <alignment horizontal="right" wrapText="1"/>
      <protection locked="0"/>
    </xf>
    <xf numFmtId="41" fontId="3" fillId="0" borderId="20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5" xfId="15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hidden="1"/>
    </xf>
    <xf numFmtId="41" fontId="10" fillId="0" borderId="56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5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41" fontId="3" fillId="0" borderId="0" xfId="15" applyNumberFormat="1" applyFont="1" applyFill="1" applyAlignment="1" applyProtection="1">
      <alignment horizontal="left" vertical="top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25" fillId="0" borderId="17" xfId="22" applyNumberFormat="1" applyFont="1" applyFill="1" applyBorder="1" applyAlignment="1" applyProtection="1">
      <alignment horizontal="center" wrapText="1"/>
      <protection hidden="1"/>
    </xf>
    <xf numFmtId="41" fontId="25" fillId="0" borderId="17" xfId="15" applyNumberFormat="1" applyFont="1" applyFill="1" applyBorder="1" applyAlignment="1" applyProtection="1">
      <alignment horizontal="right" wrapText="1"/>
      <protection hidden="1"/>
    </xf>
    <xf numFmtId="10" fontId="25" fillId="0" borderId="24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10" fontId="3" fillId="0" borderId="2" xfId="22" applyNumberFormat="1" applyFont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8" xfId="0" applyFont="1" applyBorder="1" applyAlignment="1" applyProtection="1" quotePrefix="1">
      <alignment/>
      <protection hidden="1"/>
    </xf>
    <xf numFmtId="0" fontId="3" fillId="0" borderId="19" xfId="22" applyNumberFormat="1" applyFont="1" applyBorder="1" applyAlignment="1" applyProtection="1">
      <alignment horizontal="center"/>
      <protection hidden="1"/>
    </xf>
    <xf numFmtId="43" fontId="3" fillId="0" borderId="19" xfId="15" applyFont="1" applyFill="1" applyBorder="1" applyAlignment="1" applyProtection="1">
      <alignment/>
      <protection hidden="1"/>
    </xf>
    <xf numFmtId="43" fontId="3" fillId="0" borderId="20" xfId="15" applyFont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176" fontId="3" fillId="0" borderId="0" xfId="0" applyNumberFormat="1" applyFont="1" applyFill="1" applyAlignment="1" applyProtection="1">
      <alignment/>
      <protection hidden="1"/>
    </xf>
    <xf numFmtId="0" fontId="14" fillId="0" borderId="21" xfId="0" applyFont="1" applyFill="1" applyBorder="1" applyAlignment="1" applyProtection="1">
      <alignment horizontal="left" vertical="center" wrapText="1"/>
      <protection hidden="1"/>
    </xf>
    <xf numFmtId="41" fontId="14" fillId="0" borderId="17" xfId="0" applyNumberFormat="1" applyFont="1" applyFill="1" applyBorder="1" applyAlignment="1" applyProtection="1">
      <alignment horizontal="right" vertical="center"/>
      <protection hidden="1"/>
    </xf>
    <xf numFmtId="0" fontId="4" fillId="0" borderId="52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4" fillId="0" borderId="53" xfId="0" applyFont="1" applyFill="1" applyBorder="1" applyAlignment="1" applyProtection="1">
      <alignment horizontal="justify" vertical="top" wrapText="1"/>
      <protection hidden="1"/>
    </xf>
    <xf numFmtId="0" fontId="5" fillId="0" borderId="37" xfId="0" applyFont="1" applyFill="1" applyBorder="1" applyAlignment="1" applyProtection="1">
      <alignment horizontal="justify"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vertical="top"/>
      <protection hidden="1"/>
    </xf>
    <xf numFmtId="41" fontId="3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0" xfId="15" applyNumberFormat="1" applyFont="1" applyFill="1" applyBorder="1" applyAlignment="1" applyProtection="1">
      <alignment horizontal="righ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28" fillId="0" borderId="52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 quotePrefix="1">
      <alignment horizontal="center" vertical="top" wrapText="1"/>
      <protection hidden="1"/>
    </xf>
    <xf numFmtId="0" fontId="4" fillId="0" borderId="53" xfId="0" applyFont="1" applyFill="1" applyBorder="1" applyAlignment="1" applyProtection="1">
      <alignment horizontal="center" vertical="top" wrapText="1"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41" fontId="2" fillId="0" borderId="57" xfId="0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0" fontId="17" fillId="0" borderId="58" xfId="20" applyFont="1" applyFill="1" applyBorder="1" applyAlignment="1" applyProtection="1">
      <alignment horizontal="justify" vertical="top" wrapText="1"/>
      <protection hidden="1"/>
    </xf>
    <xf numFmtId="0" fontId="17" fillId="0" borderId="12" xfId="20" applyFont="1" applyFill="1" applyBorder="1" applyAlignment="1" applyProtection="1">
      <alignment horizontal="justify" vertical="top" wrapText="1"/>
      <protection hidden="1"/>
    </xf>
    <xf numFmtId="41" fontId="16" fillId="0" borderId="11" xfId="15" applyNumberFormat="1" applyFont="1" applyFill="1" applyBorder="1" applyAlignment="1" applyProtection="1">
      <alignment horizontal="justify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" fillId="0" borderId="57" xfId="0" applyNumberFormat="1" applyFont="1" applyFill="1" applyBorder="1" applyAlignment="1" applyProtection="1">
      <alignment horizontal="justify" wrapText="1"/>
      <protection hidden="1"/>
    </xf>
    <xf numFmtId="41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1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2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hidden="1"/>
    </xf>
    <xf numFmtId="41" fontId="2" fillId="0" borderId="6" xfId="0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7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10" fontId="2" fillId="0" borderId="31" xfId="22" applyNumberFormat="1" applyFont="1" applyFill="1" applyBorder="1" applyAlignment="1" applyProtection="1">
      <alignment/>
      <protection hidden="1"/>
    </xf>
    <xf numFmtId="10" fontId="2" fillId="0" borderId="54" xfId="22" applyNumberFormat="1" applyFont="1" applyFill="1" applyBorder="1" applyAlignment="1" applyProtection="1">
      <alignment/>
      <protection hidden="1"/>
    </xf>
    <xf numFmtId="10" fontId="2" fillId="0" borderId="32" xfId="22" applyNumberFormat="1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3" fillId="0" borderId="46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30" fillId="0" borderId="8" xfId="15" applyNumberFormat="1" applyFont="1" applyFill="1" applyBorder="1" applyAlignment="1" applyProtection="1">
      <alignment horizontal="justify" vertical="top" wrapText="1"/>
      <protection hidden="1"/>
    </xf>
    <xf numFmtId="41" fontId="30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4" xfId="15" applyNumberFormat="1" applyFont="1" applyFill="1" applyBorder="1" applyAlignment="1" applyProtection="1">
      <alignment horizontal="justify" vertical="top" wrapText="1"/>
      <protection locked="0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/>
      <protection hidden="1"/>
    </xf>
    <xf numFmtId="43" fontId="3" fillId="0" borderId="0" xfId="15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4" fillId="0" borderId="0" xfId="2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hidden="1"/>
    </xf>
    <xf numFmtId="0" fontId="33" fillId="0" borderId="0" xfId="0" applyFont="1" applyFill="1" applyAlignment="1" applyProtection="1">
      <alignment/>
      <protection hidden="1"/>
    </xf>
    <xf numFmtId="41" fontId="2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15" applyNumberFormat="1" applyFont="1" applyFill="1" applyBorder="1" applyAlignment="1" applyProtection="1" quotePrefix="1">
      <alignment horizontal="left" wrapText="1" indent="1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quotePrefix="1">
      <alignment horizontal="left" indent="1"/>
    </xf>
    <xf numFmtId="0" fontId="3" fillId="0" borderId="0" xfId="0" applyFont="1" applyFill="1" applyAlignment="1" applyProtection="1">
      <alignment/>
      <protection locked="0"/>
    </xf>
    <xf numFmtId="165" fontId="2" fillId="0" borderId="0" xfId="15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1" fontId="3" fillId="0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3" fillId="0" borderId="0" xfId="15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41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4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Cty%20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2"/>
  <sheetViews>
    <sheetView zoomScale="85" zoomScaleNormal="85" workbookViewId="0" topLeftCell="A34">
      <selection activeCell="A59" sqref="A59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15.625" style="2" bestFit="1" customWidth="1"/>
    <col min="10" max="10" width="10.75390625" style="2" bestFit="1" customWidth="1"/>
    <col min="11" max="11" width="9.125" style="2" customWidth="1"/>
    <col min="12" max="13" width="22.625" style="6" hidden="1" customWidth="1"/>
    <col min="14" max="16384" width="9.125" style="2" customWidth="1"/>
  </cols>
  <sheetData>
    <row r="1" spans="1:15798" ht="15">
      <c r="A1" s="1" t="s">
        <v>476</v>
      </c>
    </row>
    <row r="2" ht="15">
      <c r="A2" s="7" t="s">
        <v>540</v>
      </c>
    </row>
    <row r="3" ht="15">
      <c r="A3" s="7"/>
    </row>
    <row r="4" spans="1:13" ht="15">
      <c r="A4" s="7" t="s">
        <v>506</v>
      </c>
      <c r="E4" s="8" t="s">
        <v>0</v>
      </c>
      <c r="F4" s="8" t="s">
        <v>0</v>
      </c>
      <c r="G4" s="9" t="s">
        <v>0</v>
      </c>
      <c r="H4" s="9" t="s">
        <v>0</v>
      </c>
      <c r="L4" s="9"/>
      <c r="M4" s="9"/>
    </row>
    <row r="5" spans="1:13" ht="15.75" thickBot="1">
      <c r="A5" s="7"/>
      <c r="H5" s="10" t="str">
        <f>"Đơn vị tính: "&amp;'[1]Huong dan'!$C$21</f>
        <v>Đơn vị tính: đồng Việt Nam</v>
      </c>
      <c r="M5" s="10"/>
    </row>
    <row r="6" spans="1:13" s="3" customFormat="1" ht="30">
      <c r="A6" s="256" t="s">
        <v>1</v>
      </c>
      <c r="B6" s="76" t="s">
        <v>517</v>
      </c>
      <c r="C6" s="257" t="s">
        <v>3</v>
      </c>
      <c r="D6" s="258"/>
      <c r="E6" s="259" t="s">
        <v>4</v>
      </c>
      <c r="F6" s="259" t="s">
        <v>5</v>
      </c>
      <c r="G6" s="77" t="s">
        <v>516</v>
      </c>
      <c r="H6" s="260" t="s">
        <v>515</v>
      </c>
      <c r="L6" s="77"/>
      <c r="M6" s="260"/>
    </row>
    <row r="7" spans="1:13" ht="15">
      <c r="A7" s="261" t="s">
        <v>8</v>
      </c>
      <c r="B7" s="94">
        <v>100</v>
      </c>
      <c r="C7" s="262"/>
      <c r="D7" s="263"/>
      <c r="E7" s="264">
        <v>451082494876</v>
      </c>
      <c r="F7" s="264">
        <v>0</v>
      </c>
      <c r="G7" s="265">
        <f>G8+G11+G14+G21+G24</f>
        <v>465810629200</v>
      </c>
      <c r="H7" s="393">
        <f>H8+H11+H14+H21+H24</f>
        <v>433160612852</v>
      </c>
      <c r="I7" s="62"/>
      <c r="L7" s="265"/>
      <c r="M7" s="266"/>
    </row>
    <row r="8" spans="1:13" ht="15">
      <c r="A8" s="261" t="s">
        <v>9</v>
      </c>
      <c r="B8" s="94">
        <v>110</v>
      </c>
      <c r="C8" s="262"/>
      <c r="D8" s="263"/>
      <c r="E8" s="267">
        <v>4570143712</v>
      </c>
      <c r="F8" s="267">
        <v>0</v>
      </c>
      <c r="G8" s="268">
        <f>SUM(G9:G10)</f>
        <v>10882297940</v>
      </c>
      <c r="H8" s="266">
        <f>SUM(H9:H10)</f>
        <v>23283931321</v>
      </c>
      <c r="I8" s="62"/>
      <c r="L8" s="268"/>
      <c r="M8" s="266"/>
    </row>
    <row r="9" spans="1:13" ht="15">
      <c r="A9" s="390" t="s">
        <v>10</v>
      </c>
      <c r="B9" s="81">
        <v>111</v>
      </c>
      <c r="C9" s="269" t="s">
        <v>11</v>
      </c>
      <c r="D9" s="270"/>
      <c r="E9" s="271">
        <v>4570143712</v>
      </c>
      <c r="F9" s="271"/>
      <c r="G9" s="272">
        <v>10882297940</v>
      </c>
      <c r="H9" s="273">
        <v>23283931321</v>
      </c>
      <c r="I9" s="62"/>
      <c r="L9" s="272"/>
      <c r="M9" s="273"/>
    </row>
    <row r="10" spans="1:13" ht="15">
      <c r="A10" s="93" t="s">
        <v>12</v>
      </c>
      <c r="B10" s="81">
        <v>112</v>
      </c>
      <c r="C10" s="269"/>
      <c r="D10" s="270"/>
      <c r="E10" s="271">
        <v>0</v>
      </c>
      <c r="F10" s="271"/>
      <c r="G10" s="299"/>
      <c r="H10" s="300">
        <v>0</v>
      </c>
      <c r="I10" s="62"/>
      <c r="L10" s="274"/>
      <c r="M10" s="275"/>
    </row>
    <row r="11" spans="1:13" ht="15">
      <c r="A11" s="261" t="s">
        <v>13</v>
      </c>
      <c r="B11" s="94">
        <v>120</v>
      </c>
      <c r="C11" s="269" t="s">
        <v>14</v>
      </c>
      <c r="D11" s="270"/>
      <c r="E11" s="267">
        <v>0</v>
      </c>
      <c r="F11" s="267">
        <v>0</v>
      </c>
      <c r="G11" s="268">
        <f>SUM(G12:G13)</f>
        <v>0</v>
      </c>
      <c r="H11" s="266">
        <f>SUM(H12:H13)</f>
        <v>0</v>
      </c>
      <c r="I11" s="62"/>
      <c r="L11" s="268"/>
      <c r="M11" s="266"/>
    </row>
    <row r="12" spans="1:13" ht="15">
      <c r="A12" s="390" t="s">
        <v>15</v>
      </c>
      <c r="B12" s="81">
        <v>121</v>
      </c>
      <c r="C12" s="269"/>
      <c r="D12" s="270"/>
      <c r="E12" s="271">
        <v>0</v>
      </c>
      <c r="F12" s="271"/>
      <c r="G12" s="272">
        <v>0</v>
      </c>
      <c r="H12" s="273">
        <v>0</v>
      </c>
      <c r="I12" s="62"/>
      <c r="L12" s="272"/>
      <c r="M12" s="273"/>
    </row>
    <row r="13" spans="1:13" ht="15">
      <c r="A13" s="390" t="s">
        <v>16</v>
      </c>
      <c r="B13" s="81">
        <v>129</v>
      </c>
      <c r="C13" s="269"/>
      <c r="D13" s="270"/>
      <c r="E13" s="271">
        <v>0</v>
      </c>
      <c r="F13" s="271">
        <v>0</v>
      </c>
      <c r="G13" s="272">
        <v>0</v>
      </c>
      <c r="H13" s="273">
        <v>0</v>
      </c>
      <c r="I13" s="62"/>
      <c r="L13" s="272"/>
      <c r="M13" s="273"/>
    </row>
    <row r="14" spans="1:13" ht="15">
      <c r="A14" s="261" t="s">
        <v>17</v>
      </c>
      <c r="B14" s="94">
        <v>130</v>
      </c>
      <c r="C14" s="262"/>
      <c r="D14" s="263"/>
      <c r="E14" s="267">
        <v>102495364930</v>
      </c>
      <c r="F14" s="267">
        <v>0</v>
      </c>
      <c r="G14" s="268">
        <f>SUM(G15:G20)</f>
        <v>93051881057</v>
      </c>
      <c r="H14" s="266">
        <f>SUM(H15:H20)</f>
        <v>94563984254</v>
      </c>
      <c r="I14" s="62"/>
      <c r="L14" s="268"/>
      <c r="M14" s="266"/>
    </row>
    <row r="15" spans="1:13" ht="15">
      <c r="A15" s="390" t="s">
        <v>18</v>
      </c>
      <c r="B15" s="81">
        <v>131</v>
      </c>
      <c r="C15" s="269"/>
      <c r="D15" s="270"/>
      <c r="E15" s="271">
        <v>84853426636</v>
      </c>
      <c r="F15" s="271">
        <v>-14977248807</v>
      </c>
      <c r="G15" s="272">
        <v>88173135401</v>
      </c>
      <c r="H15" s="300">
        <v>95064896928</v>
      </c>
      <c r="I15" s="62"/>
      <c r="L15" s="272"/>
      <c r="M15" s="275"/>
    </row>
    <row r="16" spans="1:13" ht="15">
      <c r="A16" s="390" t="s">
        <v>19</v>
      </c>
      <c r="B16" s="81">
        <v>132</v>
      </c>
      <c r="C16" s="269"/>
      <c r="D16" s="270"/>
      <c r="E16" s="271">
        <v>4320494370</v>
      </c>
      <c r="F16" s="271">
        <v>-1500000000</v>
      </c>
      <c r="G16" s="272">
        <v>7574179186</v>
      </c>
      <c r="H16" s="300">
        <v>3311567305</v>
      </c>
      <c r="I16" s="62"/>
      <c r="L16" s="272"/>
      <c r="M16" s="275"/>
    </row>
    <row r="17" spans="1:13" ht="15">
      <c r="A17" s="390" t="s">
        <v>20</v>
      </c>
      <c r="B17" s="81">
        <v>133</v>
      </c>
      <c r="C17" s="269" t="s">
        <v>21</v>
      </c>
      <c r="D17" s="270"/>
      <c r="E17" s="271">
        <v>16477248807</v>
      </c>
      <c r="F17" s="271">
        <v>16477248807</v>
      </c>
      <c r="G17" s="272">
        <v>0</v>
      </c>
      <c r="H17" s="273">
        <v>0</v>
      </c>
      <c r="I17" s="62"/>
      <c r="L17" s="272"/>
      <c r="M17" s="273"/>
    </row>
    <row r="18" spans="1:13" ht="30">
      <c r="A18" s="93" t="s">
        <v>22</v>
      </c>
      <c r="B18" s="81">
        <v>134</v>
      </c>
      <c r="C18" s="269"/>
      <c r="D18" s="270"/>
      <c r="E18" s="271">
        <v>0</v>
      </c>
      <c r="F18" s="271"/>
      <c r="G18" s="299">
        <v>0</v>
      </c>
      <c r="H18" s="300">
        <v>0</v>
      </c>
      <c r="I18" s="62"/>
      <c r="L18" s="274"/>
      <c r="M18" s="275"/>
    </row>
    <row r="19" spans="1:13" ht="15">
      <c r="A19" s="390" t="s">
        <v>23</v>
      </c>
      <c r="B19" s="81">
        <v>135</v>
      </c>
      <c r="C19" s="269" t="s">
        <v>24</v>
      </c>
      <c r="D19" s="270"/>
      <c r="E19" s="271">
        <v>1707764180</v>
      </c>
      <c r="F19" s="271">
        <v>0</v>
      </c>
      <c r="G19" s="272">
        <v>1779371927</v>
      </c>
      <c r="H19" s="273">
        <v>1768170007</v>
      </c>
      <c r="I19" s="62"/>
      <c r="L19" s="272"/>
      <c r="M19" s="273"/>
    </row>
    <row r="20" spans="1:13" ht="15">
      <c r="A20" s="93" t="s">
        <v>25</v>
      </c>
      <c r="B20" s="81">
        <v>139</v>
      </c>
      <c r="C20" s="269"/>
      <c r="D20" s="270"/>
      <c r="E20" s="271">
        <v>-4863569063</v>
      </c>
      <c r="F20" s="271"/>
      <c r="G20" s="299">
        <v>-4474805457</v>
      </c>
      <c r="H20" s="300">
        <v>-5580649986</v>
      </c>
      <c r="I20" s="62"/>
      <c r="L20" s="274"/>
      <c r="M20" s="275"/>
    </row>
    <row r="21" spans="1:13" ht="15">
      <c r="A21" s="261" t="s">
        <v>26</v>
      </c>
      <c r="B21" s="94">
        <v>140</v>
      </c>
      <c r="C21" s="269"/>
      <c r="D21" s="270"/>
      <c r="E21" s="267">
        <v>324130817071</v>
      </c>
      <c r="F21" s="267">
        <v>0</v>
      </c>
      <c r="G21" s="268">
        <f>SUM(G22:G23)</f>
        <v>333187576626</v>
      </c>
      <c r="H21" s="266">
        <f>SUM(H22:H23)</f>
        <v>275809427750</v>
      </c>
      <c r="I21" s="62"/>
      <c r="L21" s="268"/>
      <c r="M21" s="266"/>
    </row>
    <row r="22" spans="1:13" ht="15">
      <c r="A22" s="390" t="s">
        <v>27</v>
      </c>
      <c r="B22" s="81">
        <v>141</v>
      </c>
      <c r="C22" s="269" t="s">
        <v>28</v>
      </c>
      <c r="D22" s="270"/>
      <c r="E22" s="271">
        <v>324130817071</v>
      </c>
      <c r="F22" s="271">
        <v>0</v>
      </c>
      <c r="G22" s="272">
        <v>333187576626</v>
      </c>
      <c r="H22" s="273">
        <v>275809427750</v>
      </c>
      <c r="I22" s="62"/>
      <c r="L22" s="272"/>
      <c r="M22" s="273"/>
    </row>
    <row r="23" spans="1:13" ht="15">
      <c r="A23" s="93" t="s">
        <v>29</v>
      </c>
      <c r="B23" s="81">
        <v>149</v>
      </c>
      <c r="C23" s="269"/>
      <c r="D23" s="270"/>
      <c r="E23" s="271">
        <v>0</v>
      </c>
      <c r="F23" s="271"/>
      <c r="G23" s="299">
        <v>0</v>
      </c>
      <c r="H23" s="300">
        <v>0</v>
      </c>
      <c r="I23" s="62"/>
      <c r="L23" s="274"/>
      <c r="M23" s="275"/>
    </row>
    <row r="24" spans="1:13" s="276" customFormat="1" ht="15">
      <c r="A24" s="261" t="s">
        <v>30</v>
      </c>
      <c r="B24" s="94">
        <v>150</v>
      </c>
      <c r="C24" s="262"/>
      <c r="D24" s="263"/>
      <c r="E24" s="267">
        <v>19886169163</v>
      </c>
      <c r="F24" s="267">
        <v>0</v>
      </c>
      <c r="G24" s="268">
        <f>SUM(G25:G28)</f>
        <v>28688873577</v>
      </c>
      <c r="H24" s="266">
        <f>SUM(H25:H28)</f>
        <v>39503269527</v>
      </c>
      <c r="I24" s="62"/>
      <c r="L24" s="268"/>
      <c r="M24" s="266"/>
    </row>
    <row r="25" spans="1:13" ht="15">
      <c r="A25" s="390" t="s">
        <v>31</v>
      </c>
      <c r="B25" s="81">
        <v>151</v>
      </c>
      <c r="C25" s="269" t="s">
        <v>32</v>
      </c>
      <c r="D25" s="270"/>
      <c r="E25" s="267">
        <v>0</v>
      </c>
      <c r="F25" s="267"/>
      <c r="G25" s="272">
        <v>0</v>
      </c>
      <c r="H25" s="273">
        <v>0</v>
      </c>
      <c r="I25" s="62"/>
      <c r="L25" s="272"/>
      <c r="M25" s="273"/>
    </row>
    <row r="26" spans="1:13" ht="15">
      <c r="A26" s="390" t="s">
        <v>33</v>
      </c>
      <c r="B26" s="81">
        <v>152</v>
      </c>
      <c r="C26" s="269" t="s">
        <v>34</v>
      </c>
      <c r="D26" s="270"/>
      <c r="E26" s="271">
        <v>0</v>
      </c>
      <c r="F26" s="271"/>
      <c r="G26" s="272">
        <v>0</v>
      </c>
      <c r="H26" s="273">
        <v>0</v>
      </c>
      <c r="I26" s="62"/>
      <c r="L26" s="272"/>
      <c r="M26" s="273"/>
    </row>
    <row r="27" spans="1:13" ht="15">
      <c r="A27" s="390" t="s">
        <v>35</v>
      </c>
      <c r="B27" s="81">
        <v>154</v>
      </c>
      <c r="C27" s="269" t="s">
        <v>34</v>
      </c>
      <c r="D27" s="270"/>
      <c r="E27" s="271">
        <v>0</v>
      </c>
      <c r="F27" s="271"/>
      <c r="G27" s="272">
        <v>0</v>
      </c>
      <c r="H27" s="273">
        <v>0</v>
      </c>
      <c r="I27" s="62"/>
      <c r="L27" s="272"/>
      <c r="M27" s="273"/>
    </row>
    <row r="28" spans="1:13" ht="15">
      <c r="A28" s="93" t="s">
        <v>36</v>
      </c>
      <c r="B28" s="81">
        <v>158</v>
      </c>
      <c r="C28" s="269"/>
      <c r="D28" s="270"/>
      <c r="E28" s="271">
        <v>19886169163</v>
      </c>
      <c r="F28" s="271"/>
      <c r="G28" s="299">
        <v>28688873577</v>
      </c>
      <c r="H28" s="300">
        <v>39503269527</v>
      </c>
      <c r="I28" s="62"/>
      <c r="L28" s="274"/>
      <c r="M28" s="275"/>
    </row>
    <row r="29" spans="1:13" ht="15">
      <c r="A29" s="261" t="s">
        <v>37</v>
      </c>
      <c r="B29" s="94">
        <v>200</v>
      </c>
      <c r="C29" s="262"/>
      <c r="D29" s="263"/>
      <c r="E29" s="267">
        <v>44772108196</v>
      </c>
      <c r="F29" s="267">
        <v>0</v>
      </c>
      <c r="G29" s="268">
        <f>G30+G36+G47+G50+G55</f>
        <v>45906425412</v>
      </c>
      <c r="H29" s="266">
        <f>H30+H36+H47+H50+H55</f>
        <v>46108495008</v>
      </c>
      <c r="I29" s="62"/>
      <c r="L29" s="268"/>
      <c r="M29" s="266"/>
    </row>
    <row r="30" spans="1:13" ht="15">
      <c r="A30" s="261" t="s">
        <v>38</v>
      </c>
      <c r="B30" s="94">
        <v>210</v>
      </c>
      <c r="C30" s="262"/>
      <c r="D30" s="263"/>
      <c r="E30" s="267">
        <v>0</v>
      </c>
      <c r="F30" s="267">
        <v>0</v>
      </c>
      <c r="G30" s="268">
        <f>SUM(G31:G35)</f>
        <v>0</v>
      </c>
      <c r="H30" s="266">
        <f>SUM(H31:H35)</f>
        <v>0</v>
      </c>
      <c r="I30" s="62"/>
      <c r="L30" s="268"/>
      <c r="M30" s="266"/>
    </row>
    <row r="31" spans="1:13" ht="15">
      <c r="A31" s="390" t="s">
        <v>39</v>
      </c>
      <c r="B31" s="81">
        <v>211</v>
      </c>
      <c r="C31" s="269"/>
      <c r="D31" s="270"/>
      <c r="E31" s="271">
        <v>0</v>
      </c>
      <c r="F31" s="271">
        <v>0</v>
      </c>
      <c r="G31" s="272">
        <v>0</v>
      </c>
      <c r="H31" s="300">
        <v>0</v>
      </c>
      <c r="I31" s="62"/>
      <c r="L31" s="272"/>
      <c r="M31" s="275"/>
    </row>
    <row r="32" spans="1:13" ht="15">
      <c r="A32" s="93" t="s">
        <v>40</v>
      </c>
      <c r="B32" s="81">
        <v>212</v>
      </c>
      <c r="C32" s="269"/>
      <c r="D32" s="270"/>
      <c r="E32" s="271">
        <v>0</v>
      </c>
      <c r="F32" s="271"/>
      <c r="G32" s="299">
        <v>0</v>
      </c>
      <c r="H32" s="300">
        <v>0</v>
      </c>
      <c r="I32" s="62"/>
      <c r="L32" s="274"/>
      <c r="M32" s="275"/>
    </row>
    <row r="33" spans="1:13" ht="15">
      <c r="A33" s="390" t="s">
        <v>41</v>
      </c>
      <c r="B33" s="81">
        <v>213</v>
      </c>
      <c r="C33" s="269" t="s">
        <v>42</v>
      </c>
      <c r="D33" s="270"/>
      <c r="E33" s="271">
        <v>0</v>
      </c>
      <c r="F33" s="271">
        <v>0</v>
      </c>
      <c r="G33" s="272">
        <v>0</v>
      </c>
      <c r="H33" s="273">
        <v>0</v>
      </c>
      <c r="I33" s="62"/>
      <c r="L33" s="272"/>
      <c r="M33" s="273"/>
    </row>
    <row r="34" spans="1:13" ht="15">
      <c r="A34" s="390" t="s">
        <v>43</v>
      </c>
      <c r="B34" s="81">
        <v>218</v>
      </c>
      <c r="C34" s="269" t="s">
        <v>44</v>
      </c>
      <c r="D34" s="270"/>
      <c r="E34" s="271">
        <v>0</v>
      </c>
      <c r="F34" s="271">
        <v>0</v>
      </c>
      <c r="G34" s="272">
        <v>0</v>
      </c>
      <c r="H34" s="273">
        <v>0</v>
      </c>
      <c r="I34" s="62"/>
      <c r="L34" s="272"/>
      <c r="M34" s="273"/>
    </row>
    <row r="35" spans="1:13" ht="15">
      <c r="A35" s="93" t="s">
        <v>45</v>
      </c>
      <c r="B35" s="81">
        <v>219</v>
      </c>
      <c r="C35" s="269"/>
      <c r="D35" s="270"/>
      <c r="E35" s="271">
        <v>0</v>
      </c>
      <c r="F35" s="271"/>
      <c r="G35" s="299">
        <v>0</v>
      </c>
      <c r="H35" s="300">
        <v>0</v>
      </c>
      <c r="I35" s="62"/>
      <c r="L35" s="274"/>
      <c r="M35" s="275"/>
    </row>
    <row r="36" spans="1:13" ht="15">
      <c r="A36" s="261" t="s">
        <v>46</v>
      </c>
      <c r="B36" s="94">
        <v>220</v>
      </c>
      <c r="C36" s="262"/>
      <c r="D36" s="263"/>
      <c r="E36" s="267">
        <v>28222627853</v>
      </c>
      <c r="F36" s="267">
        <v>0</v>
      </c>
      <c r="G36" s="268">
        <f>G37+G40+G43+G46</f>
        <v>29172987036</v>
      </c>
      <c r="H36" s="266">
        <f>H37+H40+H43+H46</f>
        <v>30162022015</v>
      </c>
      <c r="I36" s="62"/>
      <c r="L36" s="268"/>
      <c r="M36" s="266"/>
    </row>
    <row r="37" spans="1:13" ht="15">
      <c r="A37" s="390" t="s">
        <v>47</v>
      </c>
      <c r="B37" s="81">
        <v>221</v>
      </c>
      <c r="C37" s="269" t="s">
        <v>48</v>
      </c>
      <c r="D37" s="270"/>
      <c r="E37" s="271">
        <v>20576879068</v>
      </c>
      <c r="F37" s="271">
        <v>0</v>
      </c>
      <c r="G37" s="272">
        <f>SUM(G38:G39)</f>
        <v>20170188704</v>
      </c>
      <c r="H37" s="273">
        <f>SUM(H38:H39)</f>
        <v>22516273230</v>
      </c>
      <c r="I37" s="62"/>
      <c r="L37" s="272"/>
      <c r="M37" s="273"/>
    </row>
    <row r="38" spans="1:13" s="3" customFormat="1" ht="15">
      <c r="A38" s="277" t="s">
        <v>49</v>
      </c>
      <c r="B38" s="82">
        <v>222</v>
      </c>
      <c r="C38" s="269"/>
      <c r="D38" s="270"/>
      <c r="E38" s="278">
        <v>56091196403</v>
      </c>
      <c r="F38" s="278"/>
      <c r="G38" s="279">
        <v>58160067932</v>
      </c>
      <c r="H38" s="280">
        <v>55594289585</v>
      </c>
      <c r="I38" s="281"/>
      <c r="L38" s="279"/>
      <c r="M38" s="280"/>
    </row>
    <row r="39" spans="1:13" s="3" customFormat="1" ht="15">
      <c r="A39" s="277" t="s">
        <v>50</v>
      </c>
      <c r="B39" s="82">
        <v>223</v>
      </c>
      <c r="C39" s="269"/>
      <c r="D39" s="270"/>
      <c r="E39" s="278">
        <v>-35514317335</v>
      </c>
      <c r="F39" s="278"/>
      <c r="G39" s="279">
        <v>-37989879228</v>
      </c>
      <c r="H39" s="280">
        <v>-33078016355</v>
      </c>
      <c r="I39" s="281"/>
      <c r="L39" s="279"/>
      <c r="M39" s="280"/>
    </row>
    <row r="40" spans="1:13" ht="15">
      <c r="A40" s="390" t="s">
        <v>51</v>
      </c>
      <c r="B40" s="81">
        <v>224</v>
      </c>
      <c r="C40" s="269" t="s">
        <v>52</v>
      </c>
      <c r="D40" s="270"/>
      <c r="E40" s="271">
        <v>0</v>
      </c>
      <c r="F40" s="271">
        <v>0</v>
      </c>
      <c r="G40" s="272">
        <f>SUM(G41:G42)</f>
        <v>0</v>
      </c>
      <c r="H40" s="273">
        <f>SUM(H41:H42)</f>
        <v>0</v>
      </c>
      <c r="I40" s="62"/>
      <c r="L40" s="272"/>
      <c r="M40" s="273"/>
    </row>
    <row r="41" spans="1:13" s="3" customFormat="1" ht="15">
      <c r="A41" s="277" t="s">
        <v>49</v>
      </c>
      <c r="B41" s="82">
        <v>225</v>
      </c>
      <c r="C41" s="269"/>
      <c r="D41" s="270"/>
      <c r="E41" s="278">
        <v>0</v>
      </c>
      <c r="F41" s="278"/>
      <c r="G41" s="279">
        <v>0</v>
      </c>
      <c r="H41" s="280">
        <v>0</v>
      </c>
      <c r="I41" s="281"/>
      <c r="L41" s="279"/>
      <c r="M41" s="280"/>
    </row>
    <row r="42" spans="1:13" s="3" customFormat="1" ht="15">
      <c r="A42" s="277" t="s">
        <v>50</v>
      </c>
      <c r="B42" s="82">
        <v>226</v>
      </c>
      <c r="C42" s="269"/>
      <c r="D42" s="270"/>
      <c r="E42" s="278">
        <v>0</v>
      </c>
      <c r="F42" s="278"/>
      <c r="G42" s="279">
        <v>0</v>
      </c>
      <c r="H42" s="280">
        <v>0</v>
      </c>
      <c r="I42" s="281"/>
      <c r="L42" s="279"/>
      <c r="M42" s="280"/>
    </row>
    <row r="43" spans="1:13" ht="15">
      <c r="A43" s="390" t="s">
        <v>53</v>
      </c>
      <c r="B43" s="81">
        <v>227</v>
      </c>
      <c r="C43" s="269" t="s">
        <v>54</v>
      </c>
      <c r="D43" s="270"/>
      <c r="E43" s="271">
        <v>0</v>
      </c>
      <c r="F43" s="271">
        <v>0</v>
      </c>
      <c r="G43" s="272">
        <f>SUM(G44:G45)</f>
        <v>0</v>
      </c>
      <c r="H43" s="273">
        <f>SUM(H44:H45)</f>
        <v>0</v>
      </c>
      <c r="I43" s="62"/>
      <c r="L43" s="272"/>
      <c r="M43" s="273"/>
    </row>
    <row r="44" spans="1:13" s="3" customFormat="1" ht="15">
      <c r="A44" s="277" t="s">
        <v>49</v>
      </c>
      <c r="B44" s="82">
        <v>228</v>
      </c>
      <c r="C44" s="269"/>
      <c r="D44" s="270"/>
      <c r="E44" s="278">
        <v>0</v>
      </c>
      <c r="F44" s="278"/>
      <c r="G44" s="279">
        <v>0</v>
      </c>
      <c r="H44" s="280">
        <v>0</v>
      </c>
      <c r="I44" s="281"/>
      <c r="L44" s="279"/>
      <c r="M44" s="280"/>
    </row>
    <row r="45" spans="1:13" s="3" customFormat="1" ht="15">
      <c r="A45" s="277" t="s">
        <v>50</v>
      </c>
      <c r="B45" s="82">
        <v>229</v>
      </c>
      <c r="C45" s="269"/>
      <c r="D45" s="270"/>
      <c r="E45" s="278">
        <v>0</v>
      </c>
      <c r="F45" s="278"/>
      <c r="G45" s="279">
        <v>0</v>
      </c>
      <c r="H45" s="280">
        <v>0</v>
      </c>
      <c r="I45" s="281"/>
      <c r="L45" s="279"/>
      <c r="M45" s="280"/>
    </row>
    <row r="46" spans="1:13" ht="15">
      <c r="A46" s="390" t="s">
        <v>55</v>
      </c>
      <c r="B46" s="81">
        <v>230</v>
      </c>
      <c r="C46" s="269" t="s">
        <v>56</v>
      </c>
      <c r="D46" s="270"/>
      <c r="E46" s="271">
        <v>7645748785</v>
      </c>
      <c r="F46" s="271">
        <v>0</v>
      </c>
      <c r="G46" s="272">
        <v>9002798332</v>
      </c>
      <c r="H46" s="273">
        <v>7645748785</v>
      </c>
      <c r="I46" s="62"/>
      <c r="L46" s="272"/>
      <c r="M46" s="273"/>
    </row>
    <row r="47" spans="1:13" ht="15">
      <c r="A47" s="391" t="s">
        <v>57</v>
      </c>
      <c r="B47" s="94">
        <v>240</v>
      </c>
      <c r="C47" s="269" t="s">
        <v>58</v>
      </c>
      <c r="D47" s="270"/>
      <c r="E47" s="267">
        <v>0</v>
      </c>
      <c r="F47" s="267">
        <v>0</v>
      </c>
      <c r="G47" s="268">
        <f>SUM(G48:G49)</f>
        <v>0</v>
      </c>
      <c r="H47" s="266">
        <f>SUM(H48:H49)</f>
        <v>0</v>
      </c>
      <c r="I47" s="62"/>
      <c r="L47" s="268"/>
      <c r="M47" s="266"/>
    </row>
    <row r="48" spans="1:13" ht="15">
      <c r="A48" s="282" t="s">
        <v>49</v>
      </c>
      <c r="B48" s="81">
        <v>241</v>
      </c>
      <c r="C48" s="262"/>
      <c r="D48" s="263"/>
      <c r="E48" s="271">
        <v>0</v>
      </c>
      <c r="F48" s="271"/>
      <c r="G48" s="272">
        <v>0</v>
      </c>
      <c r="H48" s="273">
        <v>0</v>
      </c>
      <c r="I48" s="62"/>
      <c r="L48" s="272"/>
      <c r="M48" s="273"/>
    </row>
    <row r="49" spans="1:13" ht="15">
      <c r="A49" s="282" t="s">
        <v>50</v>
      </c>
      <c r="B49" s="81">
        <v>242</v>
      </c>
      <c r="C49" s="269"/>
      <c r="D49" s="270"/>
      <c r="E49" s="271">
        <v>0</v>
      </c>
      <c r="F49" s="271"/>
      <c r="G49" s="272">
        <v>0</v>
      </c>
      <c r="H49" s="273">
        <v>0</v>
      </c>
      <c r="I49" s="62"/>
      <c r="L49" s="272"/>
      <c r="M49" s="273"/>
    </row>
    <row r="50" spans="1:13" ht="15">
      <c r="A50" s="261" t="s">
        <v>59</v>
      </c>
      <c r="B50" s="94">
        <v>250</v>
      </c>
      <c r="C50" s="269"/>
      <c r="D50" s="270"/>
      <c r="E50" s="267">
        <v>5100000000</v>
      </c>
      <c r="F50" s="267">
        <v>0</v>
      </c>
      <c r="G50" s="268">
        <f>SUM(G51:G54)</f>
        <v>5100000000</v>
      </c>
      <c r="H50" s="266">
        <f>SUM(H51:H54)</f>
        <v>5100000000</v>
      </c>
      <c r="I50" s="62"/>
      <c r="L50" s="268"/>
      <c r="M50" s="266"/>
    </row>
    <row r="51" spans="1:13" ht="15">
      <c r="A51" s="390" t="s">
        <v>60</v>
      </c>
      <c r="B51" s="81">
        <v>251</v>
      </c>
      <c r="C51" s="269" t="s">
        <v>61</v>
      </c>
      <c r="D51" s="270"/>
      <c r="E51" s="271">
        <v>5100000000</v>
      </c>
      <c r="F51" s="271"/>
      <c r="G51" s="272">
        <v>5100000000</v>
      </c>
      <c r="H51" s="273">
        <v>5100000000</v>
      </c>
      <c r="I51" s="62"/>
      <c r="L51" s="272"/>
      <c r="M51" s="273"/>
    </row>
    <row r="52" spans="1:13" ht="15">
      <c r="A52" s="390" t="s">
        <v>62</v>
      </c>
      <c r="B52" s="81">
        <v>252</v>
      </c>
      <c r="C52" s="269" t="s">
        <v>63</v>
      </c>
      <c r="D52" s="270"/>
      <c r="E52" s="271">
        <v>0</v>
      </c>
      <c r="F52" s="271"/>
      <c r="G52" s="272">
        <v>0</v>
      </c>
      <c r="H52" s="273">
        <v>0</v>
      </c>
      <c r="I52" s="62"/>
      <c r="L52" s="272"/>
      <c r="M52" s="273"/>
    </row>
    <row r="53" spans="1:13" ht="15">
      <c r="A53" s="390" t="s">
        <v>64</v>
      </c>
      <c r="B53" s="81">
        <v>258</v>
      </c>
      <c r="C53" s="269" t="s">
        <v>65</v>
      </c>
      <c r="D53" s="270"/>
      <c r="E53" s="271">
        <v>458286700</v>
      </c>
      <c r="F53" s="271">
        <v>0</v>
      </c>
      <c r="G53" s="272">
        <v>458286700</v>
      </c>
      <c r="H53" s="273">
        <v>458286700</v>
      </c>
      <c r="I53" s="62"/>
      <c r="L53" s="272"/>
      <c r="M53" s="273"/>
    </row>
    <row r="54" spans="1:13" ht="15">
      <c r="A54" s="282" t="s">
        <v>66</v>
      </c>
      <c r="B54" s="81">
        <v>259</v>
      </c>
      <c r="C54" s="269"/>
      <c r="D54" s="270"/>
      <c r="E54" s="271">
        <v>-458286700</v>
      </c>
      <c r="F54" s="271"/>
      <c r="G54" s="299">
        <v>-458286700</v>
      </c>
      <c r="H54" s="423">
        <v>-458286700</v>
      </c>
      <c r="I54" s="62"/>
      <c r="L54" s="274"/>
      <c r="M54" s="275"/>
    </row>
    <row r="55" spans="1:13" ht="15">
      <c r="A55" s="261" t="s">
        <v>67</v>
      </c>
      <c r="B55" s="94">
        <v>260</v>
      </c>
      <c r="C55" s="269"/>
      <c r="D55" s="270"/>
      <c r="E55" s="267">
        <v>11449480343</v>
      </c>
      <c r="F55" s="267">
        <v>0</v>
      </c>
      <c r="G55" s="268">
        <f>SUM(G56:G58)</f>
        <v>11633438376</v>
      </c>
      <c r="H55" s="266">
        <f>SUM(H56:H58)</f>
        <v>10846472993</v>
      </c>
      <c r="I55" s="62"/>
      <c r="L55" s="268"/>
      <c r="M55" s="266"/>
    </row>
    <row r="56" spans="1:13" ht="15">
      <c r="A56" s="390" t="s">
        <v>68</v>
      </c>
      <c r="B56" s="81">
        <v>261</v>
      </c>
      <c r="C56" s="269" t="s">
        <v>69</v>
      </c>
      <c r="D56" s="270"/>
      <c r="E56" s="271">
        <v>11361994520</v>
      </c>
      <c r="F56" s="271"/>
      <c r="G56" s="272">
        <v>10894190112</v>
      </c>
      <c r="H56" s="273">
        <v>10758987170</v>
      </c>
      <c r="I56" s="62"/>
      <c r="L56" s="272"/>
      <c r="M56" s="273"/>
    </row>
    <row r="57" spans="1:13" ht="15">
      <c r="A57" s="93" t="s">
        <v>70</v>
      </c>
      <c r="B57" s="81">
        <v>262</v>
      </c>
      <c r="C57" s="269" t="s">
        <v>71</v>
      </c>
      <c r="D57" s="270"/>
      <c r="E57" s="271">
        <v>0</v>
      </c>
      <c r="F57" s="271"/>
      <c r="G57" s="299">
        <v>0</v>
      </c>
      <c r="H57" s="300">
        <v>0</v>
      </c>
      <c r="I57" s="62"/>
      <c r="L57" s="274"/>
      <c r="M57" s="275"/>
    </row>
    <row r="58" spans="1:13" ht="15">
      <c r="A58" s="93" t="s">
        <v>72</v>
      </c>
      <c r="B58" s="81">
        <v>268</v>
      </c>
      <c r="C58" s="269"/>
      <c r="D58" s="270"/>
      <c r="E58" s="271">
        <v>87485823</v>
      </c>
      <c r="F58" s="271"/>
      <c r="G58" s="299">
        <v>739248264</v>
      </c>
      <c r="H58" s="300">
        <v>87485823</v>
      </c>
      <c r="I58" s="62"/>
      <c r="L58" s="274"/>
      <c r="M58" s="275"/>
    </row>
    <row r="59" spans="1:13" ht="15.75" thickBot="1">
      <c r="A59" s="292" t="s">
        <v>73</v>
      </c>
      <c r="B59" s="293">
        <v>270</v>
      </c>
      <c r="C59" s="294"/>
      <c r="D59" s="295"/>
      <c r="E59" s="296">
        <v>495854603072</v>
      </c>
      <c r="F59" s="296">
        <v>0</v>
      </c>
      <c r="G59" s="297">
        <f>G7+G29</f>
        <v>511717054612</v>
      </c>
      <c r="H59" s="297">
        <f>H7+H29</f>
        <v>479269107860</v>
      </c>
      <c r="I59" s="62"/>
      <c r="L59" s="285"/>
      <c r="M59" s="286"/>
    </row>
    <row r="60" spans="1:13" ht="15">
      <c r="A60" s="287"/>
      <c r="B60" s="288"/>
      <c r="C60" s="289"/>
      <c r="D60" s="270"/>
      <c r="E60" s="290"/>
      <c r="F60" s="290"/>
      <c r="G60" s="291"/>
      <c r="H60" s="291"/>
      <c r="L60" s="291"/>
      <c r="M60" s="291"/>
    </row>
    <row r="61" spans="1:13" ht="15.75" thickBot="1">
      <c r="A61" s="287"/>
      <c r="B61" s="288"/>
      <c r="C61" s="289"/>
      <c r="D61" s="270"/>
      <c r="E61" s="290"/>
      <c r="F61" s="290"/>
      <c r="G61" s="291"/>
      <c r="H61" s="10" t="str">
        <f>$H$5</f>
        <v>Đơn vị tính: đồng Việt Nam</v>
      </c>
      <c r="L61" s="291"/>
      <c r="M61" s="10"/>
    </row>
    <row r="62" spans="1:13" s="3" customFormat="1" ht="30">
      <c r="A62" s="256" t="s">
        <v>74</v>
      </c>
      <c r="B62" s="76" t="s">
        <v>517</v>
      </c>
      <c r="C62" s="257" t="s">
        <v>3</v>
      </c>
      <c r="D62" s="258"/>
      <c r="E62" s="259" t="s">
        <v>4</v>
      </c>
      <c r="F62" s="259" t="s">
        <v>5</v>
      </c>
      <c r="G62" s="77" t="s">
        <v>516</v>
      </c>
      <c r="H62" s="260" t="s">
        <v>515</v>
      </c>
      <c r="L62" s="77"/>
      <c r="M62" s="260"/>
    </row>
    <row r="63" spans="1:13" s="106" customFormat="1" ht="15">
      <c r="A63" s="261" t="s">
        <v>75</v>
      </c>
      <c r="B63" s="94">
        <v>300</v>
      </c>
      <c r="C63" s="262"/>
      <c r="D63" s="263"/>
      <c r="E63" s="267">
        <v>413883685731</v>
      </c>
      <c r="F63" s="267">
        <v>0</v>
      </c>
      <c r="G63" s="268">
        <f>G64+G76</f>
        <v>427980680559</v>
      </c>
      <c r="H63" s="389">
        <f>H64+H76</f>
        <v>401352534243</v>
      </c>
      <c r="I63" s="62"/>
      <c r="L63" s="268"/>
      <c r="M63" s="266"/>
    </row>
    <row r="64" spans="1:13" ht="15.75" customHeight="1">
      <c r="A64" s="261" t="s">
        <v>76</v>
      </c>
      <c r="B64" s="94">
        <v>310</v>
      </c>
      <c r="C64" s="262"/>
      <c r="D64" s="263"/>
      <c r="E64" s="267">
        <v>408297844311</v>
      </c>
      <c r="F64" s="267">
        <v>0</v>
      </c>
      <c r="G64" s="268">
        <f>SUM(G65:G75)</f>
        <v>369605858768</v>
      </c>
      <c r="H64" s="266">
        <f>SUM(H65:H75)</f>
        <v>359122710633</v>
      </c>
      <c r="I64" s="62"/>
      <c r="L64" s="268"/>
      <c r="M64" s="266"/>
    </row>
    <row r="65" spans="1:13" ht="15">
      <c r="A65" s="390" t="s">
        <v>77</v>
      </c>
      <c r="B65" s="81">
        <v>311</v>
      </c>
      <c r="C65" s="269" t="s">
        <v>78</v>
      </c>
      <c r="D65" s="270"/>
      <c r="E65" s="271">
        <v>62909287499</v>
      </c>
      <c r="F65" s="271">
        <v>0</v>
      </c>
      <c r="G65" s="272">
        <v>66337462379</v>
      </c>
      <c r="H65" s="273">
        <v>106256326625</v>
      </c>
      <c r="I65" s="62"/>
      <c r="L65" s="272"/>
      <c r="M65" s="273"/>
    </row>
    <row r="66" spans="1:13" ht="15">
      <c r="A66" s="390" t="s">
        <v>79</v>
      </c>
      <c r="B66" s="81">
        <v>312</v>
      </c>
      <c r="C66" s="269"/>
      <c r="D66" s="270"/>
      <c r="E66" s="271">
        <v>55144364745</v>
      </c>
      <c r="F66" s="271">
        <v>-267745811</v>
      </c>
      <c r="G66" s="272">
        <v>32969051321</v>
      </c>
      <c r="H66" s="300">
        <v>51741821940</v>
      </c>
      <c r="I66" s="62"/>
      <c r="L66" s="272"/>
      <c r="M66" s="275"/>
    </row>
    <row r="67" spans="1:13" ht="15">
      <c r="A67" s="390" t="s">
        <v>80</v>
      </c>
      <c r="B67" s="81">
        <v>313</v>
      </c>
      <c r="C67" s="269"/>
      <c r="D67" s="270"/>
      <c r="E67" s="271">
        <v>64925281894</v>
      </c>
      <c r="F67" s="271">
        <v>-79734845228</v>
      </c>
      <c r="G67" s="272">
        <v>173703505381</v>
      </c>
      <c r="H67" s="300">
        <v>139631037637</v>
      </c>
      <c r="I67" s="62"/>
      <c r="L67" s="272"/>
      <c r="M67" s="275"/>
    </row>
    <row r="68" spans="1:13" ht="15">
      <c r="A68" s="390" t="s">
        <v>81</v>
      </c>
      <c r="B68" s="81">
        <v>314</v>
      </c>
      <c r="C68" s="269" t="s">
        <v>34</v>
      </c>
      <c r="D68" s="270"/>
      <c r="E68" s="271">
        <v>11073880818</v>
      </c>
      <c r="F68" s="271"/>
      <c r="G68" s="272">
        <v>11164914761</v>
      </c>
      <c r="H68" s="273">
        <v>4282757103</v>
      </c>
      <c r="I68" s="62"/>
      <c r="L68" s="272"/>
      <c r="M68" s="273"/>
    </row>
    <row r="69" spans="1:13" ht="15">
      <c r="A69" s="93" t="s">
        <v>82</v>
      </c>
      <c r="B69" s="81">
        <v>315</v>
      </c>
      <c r="C69" s="269"/>
      <c r="D69" s="270"/>
      <c r="E69" s="271">
        <v>2627942450</v>
      </c>
      <c r="F69" s="271"/>
      <c r="G69" s="299">
        <v>4111005568</v>
      </c>
      <c r="H69" s="300">
        <v>2460388341</v>
      </c>
      <c r="I69" s="62"/>
      <c r="L69" s="274"/>
      <c r="M69" s="275"/>
    </row>
    <row r="70" spans="1:13" ht="15">
      <c r="A70" s="390" t="s">
        <v>83</v>
      </c>
      <c r="B70" s="81">
        <v>316</v>
      </c>
      <c r="C70" s="269" t="s">
        <v>84</v>
      </c>
      <c r="D70" s="270"/>
      <c r="E70" s="271">
        <v>0</v>
      </c>
      <c r="F70" s="271">
        <v>0</v>
      </c>
      <c r="G70" s="272">
        <v>0</v>
      </c>
      <c r="H70" s="273">
        <v>0</v>
      </c>
      <c r="I70" s="62"/>
      <c r="L70" s="272"/>
      <c r="M70" s="273"/>
    </row>
    <row r="71" spans="1:13" ht="15">
      <c r="A71" s="390" t="s">
        <v>85</v>
      </c>
      <c r="B71" s="81">
        <v>317</v>
      </c>
      <c r="C71" s="269"/>
      <c r="D71" s="270"/>
      <c r="E71" s="271">
        <v>80002591039</v>
      </c>
      <c r="F71" s="271">
        <v>80002591039</v>
      </c>
      <c r="G71" s="272">
        <v>0</v>
      </c>
      <c r="H71" s="273">
        <v>0</v>
      </c>
      <c r="I71" s="62"/>
      <c r="L71" s="272"/>
      <c r="M71" s="273"/>
    </row>
    <row r="72" spans="1:13" ht="30">
      <c r="A72" s="93" t="s">
        <v>86</v>
      </c>
      <c r="B72" s="81">
        <v>318</v>
      </c>
      <c r="C72" s="269"/>
      <c r="D72" s="270"/>
      <c r="E72" s="271">
        <v>0</v>
      </c>
      <c r="F72" s="271"/>
      <c r="G72" s="299">
        <v>0</v>
      </c>
      <c r="H72" s="300">
        <v>0</v>
      </c>
      <c r="I72" s="62"/>
      <c r="L72" s="274"/>
      <c r="M72" s="275"/>
    </row>
    <row r="73" spans="1:13" ht="15">
      <c r="A73" s="390" t="s">
        <v>87</v>
      </c>
      <c r="B73" s="81">
        <v>319</v>
      </c>
      <c r="C73" s="269" t="s">
        <v>88</v>
      </c>
      <c r="D73" s="270"/>
      <c r="E73" s="271">
        <v>131614495866</v>
      </c>
      <c r="F73" s="271">
        <v>0</v>
      </c>
      <c r="G73" s="272">
        <f>136000609937-55287675371</f>
        <v>80712934566</v>
      </c>
      <c r="H73" s="273">
        <f>91236097625-36643982190</f>
        <v>54592115435</v>
      </c>
      <c r="I73" s="62"/>
      <c r="L73" s="272"/>
      <c r="M73" s="273"/>
    </row>
    <row r="74" spans="1:13" ht="15">
      <c r="A74" s="93" t="s">
        <v>89</v>
      </c>
      <c r="B74" s="81">
        <v>320</v>
      </c>
      <c r="C74" s="262"/>
      <c r="D74" s="263"/>
      <c r="E74" s="271">
        <v>0</v>
      </c>
      <c r="F74" s="271"/>
      <c r="G74" s="299">
        <v>0</v>
      </c>
      <c r="H74" s="300">
        <v>0</v>
      </c>
      <c r="I74" s="62"/>
      <c r="L74" s="274"/>
      <c r="M74" s="275"/>
    </row>
    <row r="75" spans="1:13" ht="15">
      <c r="A75" s="376" t="s">
        <v>503</v>
      </c>
      <c r="B75" s="377">
        <v>323</v>
      </c>
      <c r="C75" s="378"/>
      <c r="D75" s="379"/>
      <c r="E75" s="380">
        <v>0</v>
      </c>
      <c r="F75" s="380"/>
      <c r="G75" s="381">
        <v>606984792</v>
      </c>
      <c r="H75" s="382">
        <v>158263552</v>
      </c>
      <c r="I75" s="73"/>
      <c r="L75" s="274"/>
      <c r="M75" s="275"/>
    </row>
    <row r="76" spans="1:13" ht="15">
      <c r="A76" s="261" t="s">
        <v>90</v>
      </c>
      <c r="B76" s="94">
        <v>330</v>
      </c>
      <c r="C76" s="262"/>
      <c r="D76" s="263"/>
      <c r="E76" s="267">
        <v>5585841420</v>
      </c>
      <c r="F76" s="267">
        <v>0</v>
      </c>
      <c r="G76" s="268">
        <f>SUM(G77:G85)</f>
        <v>58374821791</v>
      </c>
      <c r="H76" s="266">
        <f>SUM(H77:H85)</f>
        <v>42229823610</v>
      </c>
      <c r="I76" s="62"/>
      <c r="L76" s="268"/>
      <c r="M76" s="266"/>
    </row>
    <row r="77" spans="1:13" ht="15">
      <c r="A77" s="390" t="s">
        <v>91</v>
      </c>
      <c r="B77" s="81">
        <v>331</v>
      </c>
      <c r="C77" s="269"/>
      <c r="D77" s="270"/>
      <c r="E77" s="271">
        <v>0</v>
      </c>
      <c r="F77" s="271">
        <v>0</v>
      </c>
      <c r="G77" s="272">
        <v>0</v>
      </c>
      <c r="H77" s="300">
        <v>0</v>
      </c>
      <c r="I77" s="62"/>
      <c r="L77" s="272"/>
      <c r="M77" s="275"/>
    </row>
    <row r="78" spans="1:13" ht="15">
      <c r="A78" s="390" t="s">
        <v>92</v>
      </c>
      <c r="B78" s="81">
        <v>332</v>
      </c>
      <c r="C78" s="269" t="s">
        <v>93</v>
      </c>
      <c r="D78" s="270"/>
      <c r="E78" s="271">
        <v>0</v>
      </c>
      <c r="F78" s="271">
        <v>0</v>
      </c>
      <c r="G78" s="272">
        <v>0</v>
      </c>
      <c r="H78" s="273">
        <v>0</v>
      </c>
      <c r="I78" s="62"/>
      <c r="L78" s="272"/>
      <c r="M78" s="273"/>
    </row>
    <row r="79" spans="1:13" ht="15">
      <c r="A79" s="390" t="s">
        <v>94</v>
      </c>
      <c r="B79" s="81">
        <v>333</v>
      </c>
      <c r="C79" s="269"/>
      <c r="D79" s="270"/>
      <c r="E79" s="271">
        <v>0</v>
      </c>
      <c r="F79" s="271">
        <v>0</v>
      </c>
      <c r="G79" s="272">
        <v>0</v>
      </c>
      <c r="H79" s="300">
        <v>0</v>
      </c>
      <c r="I79" s="62"/>
      <c r="L79" s="272"/>
      <c r="M79" s="275"/>
    </row>
    <row r="80" spans="1:13" ht="15">
      <c r="A80" s="390" t="s">
        <v>95</v>
      </c>
      <c r="B80" s="81">
        <v>334</v>
      </c>
      <c r="C80" s="269" t="s">
        <v>96</v>
      </c>
      <c r="D80" s="270"/>
      <c r="E80" s="271">
        <v>5298540000</v>
      </c>
      <c r="F80" s="271">
        <v>0</v>
      </c>
      <c r="G80" s="272">
        <v>2799845000</v>
      </c>
      <c r="H80" s="273">
        <v>5298540000</v>
      </c>
      <c r="I80" s="62"/>
      <c r="L80" s="272"/>
      <c r="M80" s="273"/>
    </row>
    <row r="81" spans="1:13" ht="15">
      <c r="A81" s="93" t="s">
        <v>97</v>
      </c>
      <c r="B81" s="81">
        <v>335</v>
      </c>
      <c r="C81" s="269" t="s">
        <v>71</v>
      </c>
      <c r="D81" s="270"/>
      <c r="E81" s="271">
        <v>0</v>
      </c>
      <c r="F81" s="271"/>
      <c r="G81" s="299">
        <v>0</v>
      </c>
      <c r="H81" s="300">
        <v>0</v>
      </c>
      <c r="I81" s="62"/>
      <c r="L81" s="274"/>
      <c r="M81" s="275"/>
    </row>
    <row r="82" spans="1:13" ht="15">
      <c r="A82" s="93" t="s">
        <v>98</v>
      </c>
      <c r="B82" s="81">
        <v>336</v>
      </c>
      <c r="C82" s="269"/>
      <c r="D82" s="270"/>
      <c r="E82" s="271">
        <v>287301420</v>
      </c>
      <c r="F82" s="271"/>
      <c r="G82" s="299">
        <v>287301420</v>
      </c>
      <c r="H82" s="423">
        <v>287301420</v>
      </c>
      <c r="I82" s="62"/>
      <c r="L82" s="274"/>
      <c r="M82" s="275"/>
    </row>
    <row r="83" spans="1:13" ht="15">
      <c r="A83" s="93" t="s">
        <v>99</v>
      </c>
      <c r="B83" s="81">
        <v>337</v>
      </c>
      <c r="C83" s="269"/>
      <c r="D83" s="270"/>
      <c r="E83" s="271">
        <v>0</v>
      </c>
      <c r="F83" s="271"/>
      <c r="G83" s="299">
        <v>0</v>
      </c>
      <c r="H83" s="300">
        <v>0</v>
      </c>
      <c r="I83" s="62"/>
      <c r="L83" s="274"/>
      <c r="M83" s="275"/>
    </row>
    <row r="84" spans="1:13" ht="15">
      <c r="A84" s="376" t="s">
        <v>504</v>
      </c>
      <c r="B84" s="377">
        <v>338</v>
      </c>
      <c r="C84" s="383"/>
      <c r="D84" s="384"/>
      <c r="E84" s="380">
        <v>0</v>
      </c>
      <c r="F84" s="380"/>
      <c r="G84" s="381">
        <v>55287675371</v>
      </c>
      <c r="H84" s="382">
        <v>36643982190</v>
      </c>
      <c r="I84" s="73"/>
      <c r="L84" s="274"/>
      <c r="M84" s="275"/>
    </row>
    <row r="85" spans="1:13" ht="15">
      <c r="A85" s="376" t="s">
        <v>518</v>
      </c>
      <c r="B85" s="377">
        <v>339</v>
      </c>
      <c r="C85" s="383"/>
      <c r="D85" s="384"/>
      <c r="E85" s="380">
        <v>0</v>
      </c>
      <c r="F85" s="380"/>
      <c r="G85" s="381">
        <v>0</v>
      </c>
      <c r="H85" s="382">
        <v>0</v>
      </c>
      <c r="I85" s="73"/>
      <c r="L85" s="274"/>
      <c r="M85" s="275"/>
    </row>
    <row r="86" spans="1:13" ht="15">
      <c r="A86" s="261" t="s">
        <v>100</v>
      </c>
      <c r="B86" s="94">
        <v>400</v>
      </c>
      <c r="C86" s="262"/>
      <c r="D86" s="263"/>
      <c r="E86" s="267">
        <v>81970917341</v>
      </c>
      <c r="F86" s="267">
        <v>0</v>
      </c>
      <c r="G86" s="268">
        <f>G87+G100</f>
        <v>83736374053</v>
      </c>
      <c r="H86" s="266">
        <f>H87+H100</f>
        <v>77916573617</v>
      </c>
      <c r="I86" s="62"/>
      <c r="L86" s="268"/>
      <c r="M86" s="266"/>
    </row>
    <row r="87" spans="1:13" ht="15">
      <c r="A87" s="261" t="s">
        <v>101</v>
      </c>
      <c r="B87" s="94">
        <v>410</v>
      </c>
      <c r="C87" s="269" t="s">
        <v>102</v>
      </c>
      <c r="D87" s="270"/>
      <c r="E87" s="267">
        <v>80885533549</v>
      </c>
      <c r="F87" s="267">
        <v>0</v>
      </c>
      <c r="G87" s="268">
        <f>SUM(G88:G99)</f>
        <v>83736374053</v>
      </c>
      <c r="H87" s="266">
        <f>SUM(H88:H99)</f>
        <v>77916573617</v>
      </c>
      <c r="I87" s="62"/>
      <c r="L87" s="268"/>
      <c r="M87" s="266"/>
    </row>
    <row r="88" spans="1:13" ht="15">
      <c r="A88" s="390" t="s">
        <v>103</v>
      </c>
      <c r="B88" s="81">
        <v>411</v>
      </c>
      <c r="C88" s="269"/>
      <c r="D88" s="270"/>
      <c r="E88" s="271">
        <v>58180000000</v>
      </c>
      <c r="F88" s="271"/>
      <c r="G88" s="272">
        <v>58180000000</v>
      </c>
      <c r="H88" s="273">
        <v>58180000000</v>
      </c>
      <c r="I88" s="62"/>
      <c r="L88" s="272"/>
      <c r="M88" s="273"/>
    </row>
    <row r="89" spans="1:13" ht="15">
      <c r="A89" s="390" t="s">
        <v>104</v>
      </c>
      <c r="B89" s="81">
        <v>412</v>
      </c>
      <c r="C89" s="269"/>
      <c r="D89" s="270"/>
      <c r="E89" s="271">
        <v>5450293250</v>
      </c>
      <c r="F89" s="271"/>
      <c r="G89" s="272">
        <v>5450293250</v>
      </c>
      <c r="H89" s="273">
        <v>5450293250</v>
      </c>
      <c r="I89" s="62"/>
      <c r="L89" s="272"/>
      <c r="M89" s="273"/>
    </row>
    <row r="90" spans="1:13" ht="15">
      <c r="A90" s="390" t="s">
        <v>105</v>
      </c>
      <c r="B90" s="81">
        <v>413</v>
      </c>
      <c r="C90" s="269"/>
      <c r="D90" s="270"/>
      <c r="E90" s="271">
        <v>0</v>
      </c>
      <c r="F90" s="271"/>
      <c r="G90" s="272">
        <v>0</v>
      </c>
      <c r="H90" s="273">
        <v>0</v>
      </c>
      <c r="I90" s="62"/>
      <c r="L90" s="272"/>
      <c r="M90" s="273"/>
    </row>
    <row r="91" spans="1:13" ht="15">
      <c r="A91" s="390" t="s">
        <v>106</v>
      </c>
      <c r="B91" s="81">
        <v>414</v>
      </c>
      <c r="C91" s="269"/>
      <c r="D91" s="270"/>
      <c r="E91" s="271">
        <v>0</v>
      </c>
      <c r="F91" s="271"/>
      <c r="G91" s="272">
        <v>0</v>
      </c>
      <c r="H91" s="273">
        <v>0</v>
      </c>
      <c r="I91" s="62"/>
      <c r="L91" s="272"/>
      <c r="M91" s="273"/>
    </row>
    <row r="92" spans="1:13" ht="15">
      <c r="A92" s="390" t="s">
        <v>107</v>
      </c>
      <c r="B92" s="81">
        <v>415</v>
      </c>
      <c r="C92" s="269"/>
      <c r="D92" s="270"/>
      <c r="E92" s="271">
        <v>0</v>
      </c>
      <c r="F92" s="271"/>
      <c r="G92" s="272">
        <v>0</v>
      </c>
      <c r="H92" s="273">
        <v>0</v>
      </c>
      <c r="I92" s="62"/>
      <c r="L92" s="272"/>
      <c r="M92" s="273"/>
    </row>
    <row r="93" spans="1:13" ht="15">
      <c r="A93" s="390" t="s">
        <v>108</v>
      </c>
      <c r="B93" s="81">
        <v>416</v>
      </c>
      <c r="C93" s="269"/>
      <c r="D93" s="270"/>
      <c r="E93" s="271">
        <v>0</v>
      </c>
      <c r="F93" s="271"/>
      <c r="G93" s="272">
        <v>0</v>
      </c>
      <c r="H93" s="273">
        <v>0</v>
      </c>
      <c r="I93" s="62"/>
      <c r="L93" s="272"/>
      <c r="M93" s="273"/>
    </row>
    <row r="94" spans="1:13" ht="15">
      <c r="A94" s="390" t="s">
        <v>109</v>
      </c>
      <c r="B94" s="81">
        <v>417</v>
      </c>
      <c r="C94" s="269"/>
      <c r="D94" s="270"/>
      <c r="E94" s="271">
        <v>8645019776</v>
      </c>
      <c r="F94" s="271"/>
      <c r="G94" s="272">
        <v>8645019776</v>
      </c>
      <c r="H94" s="273">
        <v>5999599475</v>
      </c>
      <c r="I94" s="62"/>
      <c r="L94" s="272"/>
      <c r="M94" s="273"/>
    </row>
    <row r="95" spans="1:13" ht="15">
      <c r="A95" s="390" t="s">
        <v>110</v>
      </c>
      <c r="B95" s="81">
        <v>418</v>
      </c>
      <c r="C95" s="269"/>
      <c r="D95" s="270"/>
      <c r="E95" s="271">
        <v>1779524351</v>
      </c>
      <c r="F95" s="271"/>
      <c r="G95" s="272">
        <v>1779524351</v>
      </c>
      <c r="H95" s="273">
        <v>1250440291</v>
      </c>
      <c r="I95" s="62"/>
      <c r="L95" s="272"/>
      <c r="M95" s="273"/>
    </row>
    <row r="96" spans="1:13" ht="15">
      <c r="A96" s="390" t="s">
        <v>111</v>
      </c>
      <c r="B96" s="81">
        <v>419</v>
      </c>
      <c r="C96" s="269"/>
      <c r="D96" s="270"/>
      <c r="E96" s="271">
        <v>0</v>
      </c>
      <c r="F96" s="271"/>
      <c r="G96" s="272">
        <v>0</v>
      </c>
      <c r="H96" s="273">
        <v>0</v>
      </c>
      <c r="I96" s="62"/>
      <c r="L96" s="272"/>
      <c r="M96" s="273"/>
    </row>
    <row r="97" spans="1:13" ht="15">
      <c r="A97" s="390" t="s">
        <v>112</v>
      </c>
      <c r="B97" s="81">
        <v>420</v>
      </c>
      <c r="C97" s="269"/>
      <c r="D97" s="270"/>
      <c r="E97" s="271">
        <v>6830696172</v>
      </c>
      <c r="F97" s="271"/>
      <c r="G97" s="272">
        <v>9681536676</v>
      </c>
      <c r="H97" s="273">
        <v>7036240601</v>
      </c>
      <c r="I97" s="62"/>
      <c r="L97" s="272"/>
      <c r="M97" s="273"/>
    </row>
    <row r="98" spans="1:13" ht="15">
      <c r="A98" s="390" t="s">
        <v>113</v>
      </c>
      <c r="B98" s="81">
        <v>421</v>
      </c>
      <c r="C98" s="269"/>
      <c r="D98" s="270"/>
      <c r="E98" s="271">
        <v>0</v>
      </c>
      <c r="F98" s="271"/>
      <c r="G98" s="272">
        <v>0</v>
      </c>
      <c r="H98" s="273">
        <v>0</v>
      </c>
      <c r="I98" s="62"/>
      <c r="L98" s="272"/>
      <c r="M98" s="273"/>
    </row>
    <row r="99" spans="1:13" ht="15">
      <c r="A99" s="392" t="s">
        <v>519</v>
      </c>
      <c r="B99" s="377">
        <v>422</v>
      </c>
      <c r="C99" s="383"/>
      <c r="D99" s="384"/>
      <c r="E99" s="380">
        <v>0</v>
      </c>
      <c r="F99" s="380"/>
      <c r="G99" s="385">
        <v>0</v>
      </c>
      <c r="H99" s="386">
        <v>0</v>
      </c>
      <c r="I99" s="62"/>
      <c r="L99" s="272"/>
      <c r="M99" s="273"/>
    </row>
    <row r="100" spans="1:13" ht="15">
      <c r="A100" s="261" t="s">
        <v>114</v>
      </c>
      <c r="B100" s="94">
        <v>430</v>
      </c>
      <c r="C100" s="262"/>
      <c r="D100" s="263"/>
      <c r="E100" s="267">
        <v>1085383792</v>
      </c>
      <c r="F100" s="267">
        <v>0</v>
      </c>
      <c r="G100" s="268">
        <f>SUM(G101:G102)</f>
        <v>0</v>
      </c>
      <c r="H100" s="266">
        <f>SUM(H101:H102)</f>
        <v>0</v>
      </c>
      <c r="I100" s="62"/>
      <c r="L100" s="268"/>
      <c r="M100" s="266"/>
    </row>
    <row r="101" spans="1:13" ht="15">
      <c r="A101" s="390" t="s">
        <v>520</v>
      </c>
      <c r="B101" s="81">
        <v>432</v>
      </c>
      <c r="C101" s="269" t="s">
        <v>115</v>
      </c>
      <c r="D101" s="270"/>
      <c r="E101" s="271">
        <v>0</v>
      </c>
      <c r="F101" s="271">
        <v>0</v>
      </c>
      <c r="G101" s="272">
        <v>0</v>
      </c>
      <c r="H101" s="273">
        <v>0</v>
      </c>
      <c r="I101" s="62"/>
      <c r="L101" s="272"/>
      <c r="M101" s="273"/>
    </row>
    <row r="102" spans="1:13" ht="15">
      <c r="A102" s="93" t="s">
        <v>521</v>
      </c>
      <c r="B102" s="81">
        <v>433</v>
      </c>
      <c r="C102" s="269"/>
      <c r="D102" s="270"/>
      <c r="E102" s="271">
        <v>0</v>
      </c>
      <c r="F102" s="271"/>
      <c r="G102" s="299"/>
      <c r="H102" s="300">
        <v>0</v>
      </c>
      <c r="I102" s="62"/>
      <c r="L102" s="274"/>
      <c r="M102" s="275"/>
    </row>
    <row r="103" spans="1:13" ht="15.75" thickBot="1">
      <c r="A103" s="292" t="s">
        <v>116</v>
      </c>
      <c r="B103" s="293">
        <v>440</v>
      </c>
      <c r="C103" s="294"/>
      <c r="D103" s="295"/>
      <c r="E103" s="296">
        <v>495854603072</v>
      </c>
      <c r="F103" s="296">
        <v>0</v>
      </c>
      <c r="G103" s="297">
        <f>G63+G86</f>
        <v>511717054612</v>
      </c>
      <c r="H103" s="297">
        <f>H63+H86</f>
        <v>479269107860</v>
      </c>
      <c r="I103" s="62"/>
      <c r="L103" s="297"/>
      <c r="M103" s="298"/>
    </row>
    <row r="104" spans="7:8" ht="15">
      <c r="G104" s="6">
        <f>G59-G103</f>
        <v>0</v>
      </c>
      <c r="H104" s="6">
        <f>H59-H103</f>
        <v>0</v>
      </c>
    </row>
    <row r="105" ht="15">
      <c r="A105" s="302" t="s">
        <v>541</v>
      </c>
    </row>
    <row r="110" ht="15">
      <c r="B110" s="11"/>
    </row>
    <row r="111" spans="1:13" ht="15">
      <c r="A111" s="18" t="s">
        <v>117</v>
      </c>
      <c r="B111" s="18" t="s">
        <v>118</v>
      </c>
      <c r="H111" s="431" t="s">
        <v>539</v>
      </c>
      <c r="M111" s="19"/>
    </row>
    <row r="112" spans="1:13" ht="15">
      <c r="A112" s="20" t="s">
        <v>121</v>
      </c>
      <c r="B112" s="20" t="s">
        <v>119</v>
      </c>
      <c r="H112" s="19" t="s">
        <v>120</v>
      </c>
      <c r="M112" s="19"/>
    </row>
    <row r="114" ht="15">
      <c r="A114" s="1" t="s">
        <v>507</v>
      </c>
    </row>
    <row r="115" spans="8:13" ht="15.75" thickBot="1">
      <c r="H115" s="10" t="str">
        <f>$H$5</f>
        <v>Đơn vị tính: đồng Việt Nam</v>
      </c>
      <c r="M115" s="10"/>
    </row>
    <row r="116" spans="1:13" s="3" customFormat="1" ht="30">
      <c r="A116" s="366" t="s">
        <v>123</v>
      </c>
      <c r="B116" s="257" t="s">
        <v>517</v>
      </c>
      <c r="C116" s="257" t="s">
        <v>3</v>
      </c>
      <c r="D116" s="258"/>
      <c r="E116" s="259" t="s">
        <v>4</v>
      </c>
      <c r="F116" s="259" t="s">
        <v>5</v>
      </c>
      <c r="G116" s="77" t="s">
        <v>516</v>
      </c>
      <c r="H116" s="260" t="s">
        <v>515</v>
      </c>
      <c r="L116" s="367"/>
      <c r="M116" s="260"/>
    </row>
    <row r="117" spans="1:13" ht="15">
      <c r="A117" s="176" t="s">
        <v>508</v>
      </c>
      <c r="B117" s="387" t="s">
        <v>126</v>
      </c>
      <c r="C117" s="269" t="s">
        <v>509</v>
      </c>
      <c r="D117" s="270"/>
      <c r="E117" s="271">
        <v>0</v>
      </c>
      <c r="F117" s="271">
        <v>0</v>
      </c>
      <c r="G117" s="272">
        <v>0</v>
      </c>
      <c r="H117" s="273">
        <v>0</v>
      </c>
      <c r="L117" s="272"/>
      <c r="M117" s="273"/>
    </row>
    <row r="118" spans="1:13" ht="15">
      <c r="A118" s="176" t="s">
        <v>510</v>
      </c>
      <c r="B118" s="387" t="s">
        <v>129</v>
      </c>
      <c r="C118" s="368"/>
      <c r="D118" s="369"/>
      <c r="E118" s="271">
        <v>0</v>
      </c>
      <c r="F118" s="271"/>
      <c r="G118" s="299">
        <v>0</v>
      </c>
      <c r="H118" s="300">
        <v>0</v>
      </c>
      <c r="L118" s="274"/>
      <c r="M118" s="275"/>
    </row>
    <row r="119" spans="1:13" ht="15">
      <c r="A119" s="176" t="s">
        <v>511</v>
      </c>
      <c r="B119" s="387" t="s">
        <v>162</v>
      </c>
      <c r="C119" s="368"/>
      <c r="D119" s="369"/>
      <c r="E119" s="271">
        <v>0</v>
      </c>
      <c r="F119" s="271"/>
      <c r="G119" s="299">
        <v>0</v>
      </c>
      <c r="H119" s="300">
        <v>0</v>
      </c>
      <c r="L119" s="274"/>
      <c r="M119" s="275"/>
    </row>
    <row r="120" spans="1:13" ht="15">
      <c r="A120" s="176" t="s">
        <v>512</v>
      </c>
      <c r="B120" s="387" t="s">
        <v>164</v>
      </c>
      <c r="C120" s="368"/>
      <c r="D120" s="369"/>
      <c r="E120" s="271">
        <v>0</v>
      </c>
      <c r="F120" s="271"/>
      <c r="G120" s="299">
        <v>0</v>
      </c>
      <c r="H120" s="300">
        <v>0</v>
      </c>
      <c r="L120" s="274"/>
      <c r="M120" s="275"/>
    </row>
    <row r="121" spans="1:13" ht="15">
      <c r="A121" s="176" t="s">
        <v>513</v>
      </c>
      <c r="B121" s="387" t="s">
        <v>166</v>
      </c>
      <c r="C121" s="368"/>
      <c r="D121" s="369"/>
      <c r="E121" s="271"/>
      <c r="F121" s="271"/>
      <c r="G121" s="299">
        <v>0</v>
      </c>
      <c r="H121" s="300">
        <v>0</v>
      </c>
      <c r="L121" s="272"/>
      <c r="M121" s="273"/>
    </row>
    <row r="122" spans="1:13" ht="15">
      <c r="A122" s="176" t="s">
        <v>514</v>
      </c>
      <c r="B122" s="387" t="s">
        <v>168</v>
      </c>
      <c r="C122" s="368"/>
      <c r="D122" s="369"/>
      <c r="E122" s="271">
        <v>0</v>
      </c>
      <c r="F122" s="271"/>
      <c r="G122" s="299">
        <v>0</v>
      </c>
      <c r="H122" s="300">
        <v>0</v>
      </c>
      <c r="L122" s="274"/>
      <c r="M122" s="275"/>
    </row>
    <row r="123" spans="1:13" ht="15.75" thickBot="1">
      <c r="A123" s="370"/>
      <c r="B123" s="388"/>
      <c r="C123" s="371"/>
      <c r="D123" s="372"/>
      <c r="E123" s="373"/>
      <c r="F123" s="373"/>
      <c r="G123" s="374"/>
      <c r="H123" s="375"/>
      <c r="L123" s="374"/>
      <c r="M123" s="375"/>
    </row>
    <row r="125" ht="15">
      <c r="A125" s="17" t="str">
        <f>A105</f>
        <v>Ngày 16 tháng 01 năm 2012</v>
      </c>
    </row>
    <row r="130" ht="15">
      <c r="B130" s="11"/>
    </row>
    <row r="131" spans="1:8" ht="15">
      <c r="A131" s="18" t="s">
        <v>117</v>
      </c>
      <c r="B131" s="18" t="s">
        <v>118</v>
      </c>
      <c r="H131" s="431" t="s">
        <v>539</v>
      </c>
    </row>
    <row r="132" spans="1:8" ht="15">
      <c r="A132" s="20" t="s">
        <v>121</v>
      </c>
      <c r="B132" s="20" t="s">
        <v>119</v>
      </c>
      <c r="H132" s="19" t="s">
        <v>120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5" r:id="rId19" tooltip="Click here" display="1. Vay và nợ ngắn hạn"/>
    <hyperlink ref="A66" r:id="rId20" tooltip="Click here" display="2. Phải trả người bán "/>
    <hyperlink ref="A67" r:id="rId21" tooltip="Click here" display="3. Người mua trả tiền trước"/>
    <hyperlink ref="A68" r:id="rId22" tooltip="Click here" display="4. Thuế và các khoản phải nộp Nhà nước"/>
    <hyperlink ref="A73" r:id="rId23" tooltip="Click here" display="9. Các khoản phải trả, phải nộp ngắn hạn khác"/>
    <hyperlink ref="A77" r:id="rId24" tooltip="Click here" display="  1. Phải trả dài hạn người bán "/>
    <hyperlink ref="A78" r:id="rId25" tooltip="Click here" display="  2. Phải trả dài hạn nội bộ "/>
    <hyperlink ref="A79" r:id="rId26" tooltip="Click here" display="3. Phải trả dài hạn khác"/>
    <hyperlink ref="A80" r:id="rId27" tooltip="Click here" display="4. Vay và nợ dài hạn "/>
    <hyperlink ref="A88" location="Von" tooltip="Click here" display="1. Vốn đầu tư của chủ sở hữu"/>
    <hyperlink ref="A89" r:id="rId28" tooltip="Click here" display="2. Thặng dư vốn cổ phần"/>
    <hyperlink ref="A90" r:id="rId29" tooltip="Click here" display="3. Vốn khác của chủ sở hữu "/>
    <hyperlink ref="A91" r:id="rId30" tooltip="Click here" display="4. Cổ phiếu quỹ"/>
    <hyperlink ref="A92" r:id="rId31" tooltip="Click here" display="5. Chênh lệch đánh giá lại tài sản"/>
    <hyperlink ref="A93" r:id="rId32" tooltip="Click here" display="6. Chênh lệch tỷ giá hối đoái"/>
    <hyperlink ref="A94" r:id="rId33" tooltip="Click here" display="7. Quỹ đầu tư phát triển"/>
    <hyperlink ref="A95" r:id="rId34" tooltip="Click here" display="8. Quỹ dự phòng tài chính"/>
    <hyperlink ref="A96" r:id="rId35" tooltip="Click here" display="9. Quỹ khác thuộc vốn chủ sở hữu"/>
    <hyperlink ref="A97" location="RE" tooltip="Click here" display="10. Lợi nhuận sau thuế chưa phân phối"/>
    <hyperlink ref="A98" r:id="rId36" tooltip="Click here" display="11. Nguồn vốn đầu tư XDCB"/>
    <hyperlink ref="A101" r:id="rId37" tooltip="Click here" display="2. Nguồn kinh phí "/>
    <hyperlink ref="A117" r:id="rId38" tooltip="Click here" display="1. Tài sản thuê ngoài"/>
    <hyperlink ref="A70" r:id="rId39" tooltip="Click here" display="6. Chi phí phải trả"/>
    <hyperlink ref="A71" r:id="rId40" tooltip="Click here" display="7. Phải trả nội bộ"/>
    <hyperlink ref="A99" r:id="rId41" tooltip="Click here" display="11. Nguồn vốn đầu tư XDCB"/>
  </hyperlinks>
  <printOptions horizontalCentered="1"/>
  <pageMargins left="0.49" right="0.25" top="0.26" bottom="0.28" header="0.17" footer="0.21"/>
  <pageSetup horizontalDpi="600" verticalDpi="600" orientation="portrait" paperSize="9" scale="90" r:id="rId42"/>
  <rowBreaks count="2" manualBreakCount="2">
    <brk id="59" max="255" man="1"/>
    <brk id="1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4">
      <selection activeCell="C41" sqref="C41"/>
    </sheetView>
  </sheetViews>
  <sheetFormatPr defaultColWidth="9.00390625" defaultRowHeight="12.75"/>
  <cols>
    <col min="1" max="1" width="42.75390625" style="343" bestFit="1" customWidth="1"/>
    <col min="2" max="2" width="12.75390625" style="341" customWidth="1"/>
    <col min="3" max="3" width="21.125" style="62" customWidth="1"/>
    <col min="4" max="4" width="21.125" style="342" customWidth="1"/>
    <col min="5" max="16384" width="9.125" style="343" customWidth="1"/>
  </cols>
  <sheetData>
    <row r="1" ht="15">
      <c r="A1" s="103" t="s">
        <v>480</v>
      </c>
    </row>
    <row r="2" ht="15">
      <c r="A2" s="7" t="s">
        <v>540</v>
      </c>
    </row>
    <row r="3" ht="15">
      <c r="A3" s="7"/>
    </row>
    <row r="4" ht="15">
      <c r="A4" s="7" t="s">
        <v>506</v>
      </c>
    </row>
    <row r="5" ht="15">
      <c r="A5" s="344"/>
    </row>
    <row r="6" ht="15">
      <c r="A6" s="345" t="s">
        <v>483</v>
      </c>
    </row>
    <row r="7" spans="1:4" ht="15.75" thickBot="1">
      <c r="A7" s="346"/>
      <c r="B7" s="347"/>
      <c r="C7" s="105"/>
      <c r="D7" s="107" t="s">
        <v>122</v>
      </c>
    </row>
    <row r="8" spans="1:4" ht="15">
      <c r="A8" s="348"/>
      <c r="B8" s="349" t="s">
        <v>484</v>
      </c>
      <c r="C8" s="350" t="s">
        <v>543</v>
      </c>
      <c r="D8" s="351" t="s">
        <v>297</v>
      </c>
    </row>
    <row r="9" spans="1:4" ht="15">
      <c r="A9" s="352" t="s">
        <v>485</v>
      </c>
      <c r="B9" s="353"/>
      <c r="C9" s="354"/>
      <c r="D9" s="355"/>
    </row>
    <row r="10" spans="1:4" ht="15">
      <c r="A10" s="356" t="s">
        <v>486</v>
      </c>
      <c r="B10" s="353" t="s">
        <v>487</v>
      </c>
      <c r="C10" s="357">
        <f>CDKT!G7/CDKT!G59*100</f>
        <v>91.02894363237361</v>
      </c>
      <c r="D10" s="358">
        <v>90.37941435159873</v>
      </c>
    </row>
    <row r="11" spans="1:4" ht="15">
      <c r="A11" s="356" t="s">
        <v>488</v>
      </c>
      <c r="B11" s="353" t="s">
        <v>487</v>
      </c>
      <c r="C11" s="357">
        <f>CDKT!G29/CDKT!G59*100</f>
        <v>8.971056367626383</v>
      </c>
      <c r="D11" s="358">
        <v>9.620585648401274</v>
      </c>
    </row>
    <row r="12" spans="1:4" ht="15">
      <c r="A12" s="356"/>
      <c r="B12" s="353"/>
      <c r="C12" s="357"/>
      <c r="D12" s="358"/>
    </row>
    <row r="13" spans="1:4" ht="15">
      <c r="A13" s="352" t="s">
        <v>489</v>
      </c>
      <c r="B13" s="353"/>
      <c r="C13" s="357"/>
      <c r="D13" s="358"/>
    </row>
    <row r="14" spans="1:4" ht="15">
      <c r="A14" s="356" t="s">
        <v>490</v>
      </c>
      <c r="B14" s="353" t="s">
        <v>487</v>
      </c>
      <c r="C14" s="357">
        <f>CDKT!G63/CDKT!G103*100</f>
        <v>83.63619635142089</v>
      </c>
      <c r="D14" s="358">
        <v>83.74</v>
      </c>
    </row>
    <row r="15" spans="1:4" ht="15">
      <c r="A15" s="356" t="s">
        <v>491</v>
      </c>
      <c r="B15" s="353" t="s">
        <v>487</v>
      </c>
      <c r="C15" s="357">
        <f>CDKT!G86/CDKT!G103*100</f>
        <v>16.363803648579108</v>
      </c>
      <c r="D15" s="358">
        <v>16.26</v>
      </c>
    </row>
    <row r="16" spans="1:4" ht="15">
      <c r="A16" s="359"/>
      <c r="B16" s="353"/>
      <c r="C16" s="357"/>
      <c r="D16" s="358"/>
    </row>
    <row r="17" spans="1:4" ht="15">
      <c r="A17" s="352" t="s">
        <v>492</v>
      </c>
      <c r="B17" s="353"/>
      <c r="C17" s="357"/>
      <c r="D17" s="358"/>
    </row>
    <row r="18" spans="1:4" ht="15">
      <c r="A18" s="356" t="s">
        <v>493</v>
      </c>
      <c r="B18" s="353" t="s">
        <v>494</v>
      </c>
      <c r="C18" s="357">
        <v>1.0899375273062089</v>
      </c>
      <c r="D18" s="358">
        <v>1.19</v>
      </c>
    </row>
    <row r="19" spans="1:4" ht="15">
      <c r="A19" s="356" t="s">
        <v>495</v>
      </c>
      <c r="B19" s="353" t="s">
        <v>494</v>
      </c>
      <c r="C19" s="357">
        <v>1.097868009054041</v>
      </c>
      <c r="D19" s="358">
        <v>1.21</v>
      </c>
    </row>
    <row r="20" spans="1:4" ht="15">
      <c r="A20" s="356" t="s">
        <v>496</v>
      </c>
      <c r="B20" s="353" t="s">
        <v>494</v>
      </c>
      <c r="C20" s="357">
        <v>0.025648463183073907</v>
      </c>
      <c r="D20" s="358">
        <v>0.05885600406418545</v>
      </c>
    </row>
    <row r="21" spans="1:4" ht="15">
      <c r="A21" s="359"/>
      <c r="B21" s="353"/>
      <c r="C21" s="357"/>
      <c r="D21" s="358"/>
    </row>
    <row r="22" spans="1:4" ht="15">
      <c r="A22" s="352" t="s">
        <v>497</v>
      </c>
      <c r="B22" s="353"/>
      <c r="C22" s="357"/>
      <c r="D22" s="358"/>
    </row>
    <row r="23" spans="1:4" ht="15">
      <c r="A23" s="356" t="s">
        <v>498</v>
      </c>
      <c r="B23" s="353" t="s">
        <v>487</v>
      </c>
      <c r="C23" s="357">
        <f>'KQKD (goc)'!E21/'KQKD (goc)'!E9*100</f>
        <v>3.060453831701941</v>
      </c>
      <c r="D23" s="358">
        <v>3.8913408333647688</v>
      </c>
    </row>
    <row r="24" spans="1:4" ht="15">
      <c r="A24" s="356" t="s">
        <v>499</v>
      </c>
      <c r="B24" s="353" t="s">
        <v>487</v>
      </c>
      <c r="C24" s="357">
        <f>'KQKD (goc)'!E24/'KQKD (goc)'!E9*100</f>
        <v>2.334213960234973</v>
      </c>
      <c r="D24" s="358">
        <v>2.9719440838374442</v>
      </c>
    </row>
    <row r="25" spans="1:4" ht="15">
      <c r="A25" s="356" t="s">
        <v>500</v>
      </c>
      <c r="B25" s="353" t="s">
        <v>487</v>
      </c>
      <c r="C25" s="357">
        <f>'KQKD (goc)'!E21/CDKT!G59*100</f>
        <v>2.4806161896684857</v>
      </c>
      <c r="D25" s="358">
        <v>2.9058109330652155</v>
      </c>
    </row>
    <row r="26" spans="1:4" ht="15">
      <c r="A26" s="356" t="s">
        <v>501</v>
      </c>
      <c r="B26" s="353" t="s">
        <v>487</v>
      </c>
      <c r="C26" s="357">
        <f>'KQKD (goc)'!E24/CDKT!G59*100</f>
        <v>1.8919706874614226</v>
      </c>
      <c r="D26" s="358">
        <v>2.2192627120266986</v>
      </c>
    </row>
    <row r="27" spans="1:4" ht="15.75" thickBot="1">
      <c r="A27" s="360" t="s">
        <v>502</v>
      </c>
      <c r="B27" s="361" t="s">
        <v>487</v>
      </c>
      <c r="C27" s="362">
        <f>'KQKD (goc)'!E24/CDKT!G86*100</f>
        <v>11.561924892845466</v>
      </c>
      <c r="D27" s="363">
        <v>13.65</v>
      </c>
    </row>
    <row r="29" spans="1:4" ht="15">
      <c r="A29" s="17" t="s">
        <v>541</v>
      </c>
      <c r="B29" s="2"/>
      <c r="C29" s="3"/>
      <c r="D29" s="4"/>
    </row>
    <row r="30" spans="1:4" ht="15">
      <c r="A30" s="17"/>
      <c r="B30" s="2"/>
      <c r="C30" s="3"/>
      <c r="D30" s="4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117</v>
      </c>
      <c r="B35" s="18" t="s">
        <v>118</v>
      </c>
      <c r="C35" s="3"/>
      <c r="D35" s="69" t="s">
        <v>539</v>
      </c>
    </row>
    <row r="36" spans="1:4" ht="15">
      <c r="A36" s="20" t="s">
        <v>121</v>
      </c>
      <c r="B36" s="20" t="s">
        <v>119</v>
      </c>
      <c r="C36" s="3"/>
      <c r="D36" s="102" t="s">
        <v>120</v>
      </c>
    </row>
  </sheetData>
  <printOptions horizontalCentered="1"/>
  <pageMargins left="0.56" right="0.19" top="0.63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0" zoomScaleNormal="90" workbookViewId="0" topLeftCell="A1">
      <pane xSplit="3" ySplit="8" topLeftCell="D1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6" sqref="D26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470</v>
      </c>
      <c r="B1" s="22"/>
      <c r="C1" s="23"/>
      <c r="D1" s="24"/>
      <c r="E1" s="24"/>
      <c r="F1" s="24"/>
      <c r="G1" s="25"/>
      <c r="H1" s="24"/>
      <c r="I1" s="26" t="s">
        <v>477</v>
      </c>
    </row>
    <row r="2" spans="1:9" ht="26.25" customHeight="1">
      <c r="A2" s="454" t="s">
        <v>471</v>
      </c>
      <c r="B2" s="454"/>
      <c r="C2" s="27"/>
      <c r="D2" s="27"/>
      <c r="E2" s="27"/>
      <c r="F2" s="27"/>
      <c r="G2" s="27"/>
      <c r="H2" s="27"/>
      <c r="I2" s="28" t="s">
        <v>558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58" t="s">
        <v>481</v>
      </c>
      <c r="B4" s="459"/>
      <c r="C4" s="459"/>
      <c r="D4" s="459"/>
      <c r="E4" s="459"/>
      <c r="F4" s="459"/>
      <c r="G4" s="459"/>
      <c r="H4" s="459"/>
      <c r="I4" s="459"/>
    </row>
    <row r="5" spans="1:9" ht="15">
      <c r="A5" s="459" t="s">
        <v>558</v>
      </c>
      <c r="B5" s="459"/>
      <c r="C5" s="459"/>
      <c r="D5" s="459"/>
      <c r="E5" s="459"/>
      <c r="F5" s="459"/>
      <c r="G5" s="459"/>
      <c r="H5" s="459"/>
      <c r="I5" s="459"/>
    </row>
    <row r="6" ht="15.75" thickBot="1">
      <c r="I6" s="33" t="s">
        <v>122</v>
      </c>
    </row>
    <row r="7" spans="1:9" s="34" customFormat="1" ht="15.75" customHeight="1">
      <c r="A7" s="460" t="s">
        <v>123</v>
      </c>
      <c r="B7" s="462" t="s">
        <v>2</v>
      </c>
      <c r="C7" s="462" t="s">
        <v>3</v>
      </c>
      <c r="D7" s="464" t="s">
        <v>560</v>
      </c>
      <c r="E7" s="464"/>
      <c r="F7" s="464"/>
      <c r="G7" s="464"/>
      <c r="H7" s="464" t="s">
        <v>559</v>
      </c>
      <c r="I7" s="465"/>
    </row>
    <row r="8" spans="1:9" s="34" customFormat="1" ht="15.75" customHeight="1">
      <c r="A8" s="461"/>
      <c r="B8" s="463"/>
      <c r="C8" s="463"/>
      <c r="D8" s="35" t="s">
        <v>505</v>
      </c>
      <c r="E8" s="424" t="s">
        <v>562</v>
      </c>
      <c r="F8" s="424" t="s">
        <v>561</v>
      </c>
      <c r="G8" s="35" t="s">
        <v>124</v>
      </c>
      <c r="H8" s="35" t="s">
        <v>505</v>
      </c>
      <c r="I8" s="36" t="s">
        <v>124</v>
      </c>
    </row>
    <row r="9" spans="1:9" s="41" customFormat="1" ht="15.75" customHeight="1">
      <c r="A9" s="395" t="s">
        <v>125</v>
      </c>
      <c r="B9" s="37" t="s">
        <v>126</v>
      </c>
      <c r="C9" s="38" t="s">
        <v>127</v>
      </c>
      <c r="D9" s="39">
        <f>H9-E9</f>
        <v>114613397471</v>
      </c>
      <c r="E9" s="425">
        <v>300153065284</v>
      </c>
      <c r="F9" s="425">
        <v>266409012356</v>
      </c>
      <c r="G9" s="39">
        <f>I9-F9</f>
        <v>91479302530</v>
      </c>
      <c r="H9" s="39">
        <v>414766462755</v>
      </c>
      <c r="I9" s="40">
        <v>357888314886</v>
      </c>
    </row>
    <row r="10" spans="1:9" s="41" customFormat="1" ht="15.75" customHeight="1">
      <c r="A10" s="396" t="s">
        <v>128</v>
      </c>
      <c r="B10" s="42" t="s">
        <v>129</v>
      </c>
      <c r="C10" s="43" t="s">
        <v>130</v>
      </c>
      <c r="D10" s="44">
        <v>0</v>
      </c>
      <c r="E10" s="426"/>
      <c r="F10" s="426"/>
      <c r="G10" s="44"/>
      <c r="H10" s="44">
        <v>0</v>
      </c>
      <c r="I10" s="45">
        <v>0</v>
      </c>
    </row>
    <row r="11" spans="1:9" s="41" customFormat="1" ht="15.75" customHeight="1">
      <c r="A11" s="46" t="s">
        <v>131</v>
      </c>
      <c r="B11" s="47">
        <v>10</v>
      </c>
      <c r="C11" s="48"/>
      <c r="D11" s="49">
        <f aca="true" t="shared" si="0" ref="D11:I11">D9-D10</f>
        <v>114613397471</v>
      </c>
      <c r="E11" s="427">
        <f t="shared" si="0"/>
        <v>300153065284</v>
      </c>
      <c r="F11" s="427">
        <f t="shared" si="0"/>
        <v>266409012356</v>
      </c>
      <c r="G11" s="49">
        <f t="shared" si="0"/>
        <v>91479302530</v>
      </c>
      <c r="H11" s="49">
        <f t="shared" si="0"/>
        <v>414766462755</v>
      </c>
      <c r="I11" s="50">
        <f t="shared" si="0"/>
        <v>357888314886</v>
      </c>
    </row>
    <row r="12" spans="1:9" s="41" customFormat="1" ht="15.75" customHeight="1">
      <c r="A12" s="396" t="s">
        <v>132</v>
      </c>
      <c r="B12" s="51">
        <v>11</v>
      </c>
      <c r="C12" s="43" t="s">
        <v>133</v>
      </c>
      <c r="D12" s="44">
        <f>H12-E12</f>
        <v>109101472080</v>
      </c>
      <c r="E12" s="426">
        <v>274402665774</v>
      </c>
      <c r="F12" s="426">
        <v>245156509565</v>
      </c>
      <c r="G12" s="44">
        <f>I12-F12</f>
        <v>84802213745</v>
      </c>
      <c r="H12" s="44">
        <v>383504137854</v>
      </c>
      <c r="I12" s="45">
        <v>329958723310</v>
      </c>
    </row>
    <row r="13" spans="1:9" s="41" customFormat="1" ht="15.75" customHeight="1">
      <c r="A13" s="46" t="s">
        <v>134</v>
      </c>
      <c r="B13" s="47">
        <v>20</v>
      </c>
      <c r="C13" s="43"/>
      <c r="D13" s="49">
        <f aca="true" t="shared" si="1" ref="D13:I13">D11-D12</f>
        <v>5511925391</v>
      </c>
      <c r="E13" s="427">
        <f t="shared" si="1"/>
        <v>25750399510</v>
      </c>
      <c r="F13" s="427">
        <f t="shared" si="1"/>
        <v>21252502791</v>
      </c>
      <c r="G13" s="49">
        <f t="shared" si="1"/>
        <v>6677088785</v>
      </c>
      <c r="H13" s="49">
        <f t="shared" si="1"/>
        <v>31262324901</v>
      </c>
      <c r="I13" s="50">
        <f t="shared" si="1"/>
        <v>27929591576</v>
      </c>
    </row>
    <row r="14" spans="1:9" s="41" customFormat="1" ht="15.75" customHeight="1">
      <c r="A14" s="396" t="s">
        <v>135</v>
      </c>
      <c r="B14" s="51">
        <v>21</v>
      </c>
      <c r="C14" s="43" t="s">
        <v>136</v>
      </c>
      <c r="D14" s="44">
        <f>H14-E14</f>
        <v>2014552808</v>
      </c>
      <c r="E14" s="426">
        <v>4893364164</v>
      </c>
      <c r="F14" s="426">
        <v>4282295597</v>
      </c>
      <c r="G14" s="44">
        <f>I14-F14</f>
        <v>1308413436</v>
      </c>
      <c r="H14" s="44">
        <v>6907916972</v>
      </c>
      <c r="I14" s="45">
        <v>5590709033</v>
      </c>
    </row>
    <row r="15" spans="1:9" s="41" customFormat="1" ht="15.75" customHeight="1">
      <c r="A15" s="396" t="s">
        <v>137</v>
      </c>
      <c r="B15" s="51">
        <v>22</v>
      </c>
      <c r="C15" s="43" t="s">
        <v>138</v>
      </c>
      <c r="D15" s="44">
        <f>H15-E15</f>
        <v>3188282045</v>
      </c>
      <c r="E15" s="426">
        <v>10634743694</v>
      </c>
      <c r="F15" s="426">
        <v>6015469535</v>
      </c>
      <c r="G15" s="44">
        <f>I15-F15</f>
        <v>3086506344</v>
      </c>
      <c r="H15" s="44">
        <v>13823025739</v>
      </c>
      <c r="I15" s="45">
        <v>9101975879</v>
      </c>
    </row>
    <row r="16" spans="1:9" s="54" customFormat="1" ht="15.75" customHeight="1">
      <c r="A16" s="52" t="s">
        <v>139</v>
      </c>
      <c r="B16" s="43">
        <v>23</v>
      </c>
      <c r="C16" s="43"/>
      <c r="D16" s="53">
        <f>H16-E16</f>
        <v>3188282045</v>
      </c>
      <c r="E16" s="428">
        <v>10634743694</v>
      </c>
      <c r="F16" s="428">
        <v>5557182835</v>
      </c>
      <c r="G16" s="53">
        <f>I16-F16</f>
        <v>3086506344</v>
      </c>
      <c r="H16" s="53">
        <v>13823025739</v>
      </c>
      <c r="I16" s="397">
        <v>8643689179</v>
      </c>
    </row>
    <row r="17" spans="1:9" s="41" customFormat="1" ht="15.75" customHeight="1">
      <c r="A17" s="396" t="s">
        <v>140</v>
      </c>
      <c r="B17" s="51">
        <v>24</v>
      </c>
      <c r="C17" s="43" t="s">
        <v>141</v>
      </c>
      <c r="D17" s="44"/>
      <c r="E17" s="426"/>
      <c r="F17" s="426"/>
      <c r="G17" s="44">
        <f>I17-F17</f>
        <v>0</v>
      </c>
      <c r="H17" s="44">
        <v>0</v>
      </c>
      <c r="I17" s="45">
        <v>0</v>
      </c>
    </row>
    <row r="18" spans="1:9" s="41" customFormat="1" ht="15.75" customHeight="1">
      <c r="A18" s="396" t="s">
        <v>142</v>
      </c>
      <c r="B18" s="51">
        <v>25</v>
      </c>
      <c r="C18" s="43" t="s">
        <v>143</v>
      </c>
      <c r="D18" s="44">
        <f>H18-E18</f>
        <v>2659649574</v>
      </c>
      <c r="E18" s="426">
        <v>8499333243</v>
      </c>
      <c r="F18" s="426">
        <v>8553362724</v>
      </c>
      <c r="G18" s="44">
        <f>I18-F18</f>
        <v>1938307871</v>
      </c>
      <c r="H18" s="44">
        <v>11158982817</v>
      </c>
      <c r="I18" s="45">
        <v>10491670595</v>
      </c>
    </row>
    <row r="19" spans="1:9" s="41" customFormat="1" ht="15.75" customHeight="1">
      <c r="A19" s="46" t="s">
        <v>144</v>
      </c>
      <c r="B19" s="47">
        <v>30</v>
      </c>
      <c r="C19" s="43"/>
      <c r="D19" s="49">
        <f aca="true" t="shared" si="2" ref="D19:I19">D13+D14-D15-D17-D18</f>
        <v>1678546580</v>
      </c>
      <c r="E19" s="427">
        <f t="shared" si="2"/>
        <v>11509686737</v>
      </c>
      <c r="F19" s="427">
        <f t="shared" si="2"/>
        <v>10965966129</v>
      </c>
      <c r="G19" s="49">
        <f t="shared" si="2"/>
        <v>2960688006</v>
      </c>
      <c r="H19" s="49">
        <f t="shared" si="2"/>
        <v>13188233317</v>
      </c>
      <c r="I19" s="50">
        <f t="shared" si="2"/>
        <v>13926654135</v>
      </c>
    </row>
    <row r="20" spans="1:9" s="41" customFormat="1" ht="15.75" customHeight="1">
      <c r="A20" s="396" t="s">
        <v>145</v>
      </c>
      <c r="B20" s="51">
        <v>31</v>
      </c>
      <c r="C20" s="43" t="s">
        <v>146</v>
      </c>
      <c r="D20" s="44">
        <f>H20-E20</f>
        <v>4545455</v>
      </c>
      <c r="E20" s="426">
        <v>107181819</v>
      </c>
      <c r="F20" s="426">
        <v>0</v>
      </c>
      <c r="G20" s="44">
        <f>I20-F20</f>
        <v>0</v>
      </c>
      <c r="H20" s="44">
        <v>111727274</v>
      </c>
      <c r="I20" s="45">
        <v>0</v>
      </c>
    </row>
    <row r="21" spans="1:9" s="41" customFormat="1" ht="15.75" customHeight="1">
      <c r="A21" s="396" t="s">
        <v>147</v>
      </c>
      <c r="B21" s="51">
        <v>32</v>
      </c>
      <c r="C21" s="43" t="s">
        <v>148</v>
      </c>
      <c r="D21" s="44">
        <f>H21-E21</f>
        <v>606224489</v>
      </c>
      <c r="E21" s="426">
        <v>0</v>
      </c>
      <c r="F21" s="426">
        <v>0</v>
      </c>
      <c r="G21" s="44">
        <f>I21-F21</f>
        <v>0</v>
      </c>
      <c r="H21" s="44">
        <v>606224489</v>
      </c>
      <c r="I21" s="45">
        <v>0</v>
      </c>
    </row>
    <row r="22" spans="1:9" s="41" customFormat="1" ht="15.75" customHeight="1">
      <c r="A22" s="46" t="s">
        <v>149</v>
      </c>
      <c r="B22" s="47">
        <v>40</v>
      </c>
      <c r="C22" s="43"/>
      <c r="D22" s="49">
        <f>D20-D21</f>
        <v>-601679034</v>
      </c>
      <c r="E22" s="427">
        <f>E20-E21</f>
        <v>107181819</v>
      </c>
      <c r="F22" s="427">
        <f>F20-F21</f>
        <v>0</v>
      </c>
      <c r="G22" s="44">
        <f>I22-F22</f>
        <v>0</v>
      </c>
      <c r="H22" s="49">
        <f>H20-H21</f>
        <v>-494497215</v>
      </c>
      <c r="I22" s="50">
        <v>0</v>
      </c>
    </row>
    <row r="23" spans="1:9" s="41" customFormat="1" ht="15.75" customHeight="1">
      <c r="A23" s="46" t="s">
        <v>150</v>
      </c>
      <c r="B23" s="47">
        <v>50</v>
      </c>
      <c r="C23" s="43"/>
      <c r="D23" s="49">
        <f aca="true" t="shared" si="3" ref="D23:I23">D19+D22</f>
        <v>1076867546</v>
      </c>
      <c r="E23" s="427">
        <f t="shared" si="3"/>
        <v>11616868556</v>
      </c>
      <c r="F23" s="427">
        <f t="shared" si="3"/>
        <v>10965966129</v>
      </c>
      <c r="G23" s="49">
        <f t="shared" si="3"/>
        <v>2960688006</v>
      </c>
      <c r="H23" s="49">
        <f t="shared" si="3"/>
        <v>12693736102</v>
      </c>
      <c r="I23" s="50">
        <f t="shared" si="3"/>
        <v>13926654135</v>
      </c>
    </row>
    <row r="24" spans="1:9" s="41" customFormat="1" ht="15.75" customHeight="1">
      <c r="A24" s="55" t="s">
        <v>151</v>
      </c>
      <c r="B24" s="51">
        <v>51</v>
      </c>
      <c r="C24" s="43" t="s">
        <v>152</v>
      </c>
      <c r="D24" s="44">
        <f>H24-E24</f>
        <v>299232287</v>
      </c>
      <c r="E24" s="426">
        <v>2712967139</v>
      </c>
      <c r="F24" s="426">
        <v>2550241532</v>
      </c>
      <c r="G24" s="44">
        <f>I24-F24</f>
        <v>740172002</v>
      </c>
      <c r="H24" s="56">
        <v>3012199426</v>
      </c>
      <c r="I24" s="45">
        <v>3290413534</v>
      </c>
    </row>
    <row r="25" spans="1:9" s="41" customFormat="1" ht="15.75" customHeight="1">
      <c r="A25" s="55" t="s">
        <v>153</v>
      </c>
      <c r="B25" s="51">
        <v>52</v>
      </c>
      <c r="C25" s="43" t="s">
        <v>152</v>
      </c>
      <c r="D25" s="44">
        <f>H25-E25</f>
        <v>0</v>
      </c>
      <c r="E25" s="426">
        <v>0</v>
      </c>
      <c r="F25" s="426">
        <v>0</v>
      </c>
      <c r="G25" s="44">
        <f>I25-F25</f>
        <v>0</v>
      </c>
      <c r="H25" s="56">
        <v>0</v>
      </c>
      <c r="I25" s="45">
        <v>0</v>
      </c>
    </row>
    <row r="26" spans="1:9" s="41" customFormat="1" ht="15.75" customHeight="1">
      <c r="A26" s="46" t="s">
        <v>154</v>
      </c>
      <c r="B26" s="47">
        <v>60</v>
      </c>
      <c r="C26" s="43"/>
      <c r="D26" s="49">
        <f aca="true" t="shared" si="4" ref="D26:I26">D23-D24</f>
        <v>777635259</v>
      </c>
      <c r="E26" s="427">
        <f t="shared" si="4"/>
        <v>8903901417</v>
      </c>
      <c r="F26" s="427">
        <f t="shared" si="4"/>
        <v>8415724597</v>
      </c>
      <c r="G26" s="49">
        <f t="shared" si="4"/>
        <v>2220516004</v>
      </c>
      <c r="H26" s="49">
        <f t="shared" si="4"/>
        <v>9681536676</v>
      </c>
      <c r="I26" s="50">
        <f t="shared" si="4"/>
        <v>10636240601</v>
      </c>
    </row>
    <row r="27" spans="1:9" s="41" customFormat="1" ht="15.75" customHeight="1" thickBot="1">
      <c r="A27" s="57" t="s">
        <v>478</v>
      </c>
      <c r="B27" s="58">
        <v>70</v>
      </c>
      <c r="C27" s="59"/>
      <c r="D27" s="60">
        <f>D26/5818000</f>
        <v>133.66023702303198</v>
      </c>
      <c r="E27" s="429">
        <f>E26/5818000</f>
        <v>1530.4058812306635</v>
      </c>
      <c r="F27" s="429">
        <f>F26/3000000</f>
        <v>2805.2415323333335</v>
      </c>
      <c r="G27" s="60">
        <f>G26/5818000</f>
        <v>381.66311515984876</v>
      </c>
      <c r="H27" s="60">
        <f>H26/5818000</f>
        <v>1664.0661182536953</v>
      </c>
      <c r="I27" s="61">
        <f>I26/5818000</f>
        <v>1828.160983327604</v>
      </c>
    </row>
    <row r="28" spans="4:8" ht="5.25" customHeight="1">
      <c r="D28" s="62"/>
      <c r="E28" s="62"/>
      <c r="F28" s="62"/>
      <c r="G28" s="62"/>
      <c r="H28" s="62"/>
    </row>
    <row r="29" spans="1:9" ht="15">
      <c r="A29" s="17"/>
      <c r="D29" s="422"/>
      <c r="E29" s="63"/>
      <c r="F29" s="63"/>
      <c r="G29" s="430"/>
      <c r="H29" s="455" t="str">
        <f>CDKT!A105</f>
        <v>Ngày 16 tháng 01 năm 2012</v>
      </c>
      <c r="I29" s="455"/>
    </row>
    <row r="30" spans="1:9" ht="16.5" customHeight="1">
      <c r="A30" s="399" t="s">
        <v>155</v>
      </c>
      <c r="B30" s="64"/>
      <c r="D30" s="65" t="s">
        <v>118</v>
      </c>
      <c r="E30" s="65"/>
      <c r="F30" s="65"/>
      <c r="G30" s="5"/>
      <c r="H30" s="456" t="s">
        <v>539</v>
      </c>
      <c r="I30" s="456"/>
    </row>
    <row r="31" spans="1:9" ht="15">
      <c r="A31" s="400"/>
      <c r="D31" s="432"/>
      <c r="E31" s="66"/>
      <c r="F31" s="66"/>
      <c r="G31" s="5"/>
      <c r="H31" s="430"/>
      <c r="I31" s="67"/>
    </row>
    <row r="32" spans="1:9" ht="15">
      <c r="A32" s="400"/>
      <c r="D32" s="364"/>
      <c r="E32" s="68"/>
      <c r="F32" s="68"/>
      <c r="G32" s="5"/>
      <c r="H32" s="5"/>
      <c r="I32" s="5"/>
    </row>
    <row r="33" spans="1:9" ht="15">
      <c r="A33" s="399"/>
      <c r="B33" s="64"/>
      <c r="D33" s="68"/>
      <c r="E33" s="68"/>
      <c r="F33" s="68"/>
      <c r="G33" s="5"/>
      <c r="H33" s="5"/>
      <c r="I33" s="69"/>
    </row>
    <row r="34" spans="1:9" ht="16.5" customHeight="1">
      <c r="A34" s="401" t="s">
        <v>472</v>
      </c>
      <c r="B34" s="70"/>
      <c r="C34" s="276"/>
      <c r="D34" s="71" t="s">
        <v>119</v>
      </c>
      <c r="E34" s="71"/>
      <c r="F34" s="71"/>
      <c r="G34" s="398"/>
      <c r="H34" s="457" t="s">
        <v>120</v>
      </c>
      <c r="I34" s="457"/>
    </row>
    <row r="35" ht="15">
      <c r="D35" s="433"/>
    </row>
    <row r="36" ht="15">
      <c r="D36" s="434"/>
    </row>
    <row r="38" ht="15">
      <c r="D38" s="365"/>
    </row>
  </sheetData>
  <mergeCells count="11">
    <mergeCell ref="C7:C8"/>
    <mergeCell ref="A2:B2"/>
    <mergeCell ref="H29:I29"/>
    <mergeCell ref="H30:I30"/>
    <mergeCell ref="H34:I34"/>
    <mergeCell ref="A4:I4"/>
    <mergeCell ref="A5:I5"/>
    <mergeCell ref="A7:A8"/>
    <mergeCell ref="B7:B8"/>
    <mergeCell ref="D7:G7"/>
    <mergeCell ref="H7:I7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85" zoomScaleNormal="85" workbookViewId="0" topLeftCell="A1">
      <selection activeCell="E24" sqref="E24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482</v>
      </c>
    </row>
    <row r="2" ht="15">
      <c r="A2" s="7" t="s">
        <v>542</v>
      </c>
    </row>
    <row r="3" ht="15">
      <c r="A3" s="7"/>
    </row>
    <row r="4" ht="15">
      <c r="A4" s="7" t="s">
        <v>506</v>
      </c>
    </row>
    <row r="5" ht="15.75" thickBot="1">
      <c r="F5" s="33" t="s">
        <v>122</v>
      </c>
    </row>
    <row r="6" spans="1:6" s="78" customFormat="1" ht="30">
      <c r="A6" s="75" t="s">
        <v>123</v>
      </c>
      <c r="B6" s="76" t="s">
        <v>2</v>
      </c>
      <c r="C6" s="257" t="s">
        <v>3</v>
      </c>
      <c r="D6" s="303"/>
      <c r="E6" s="77" t="s">
        <v>543</v>
      </c>
      <c r="F6" s="260" t="s">
        <v>297</v>
      </c>
    </row>
    <row r="7" spans="1:7" ht="15">
      <c r="A7" s="394" t="s">
        <v>125</v>
      </c>
      <c r="B7" s="92" t="s">
        <v>126</v>
      </c>
      <c r="C7" s="269" t="s">
        <v>127</v>
      </c>
      <c r="D7" s="304"/>
      <c r="E7" s="305">
        <v>414766462755</v>
      </c>
      <c r="F7" s="306">
        <v>357888314886</v>
      </c>
      <c r="G7" s="307"/>
    </row>
    <row r="8" spans="1:7" ht="15">
      <c r="A8" s="394" t="s">
        <v>128</v>
      </c>
      <c r="B8" s="92" t="s">
        <v>129</v>
      </c>
      <c r="C8" s="269" t="s">
        <v>130</v>
      </c>
      <c r="D8" s="304"/>
      <c r="E8" s="305">
        <v>0</v>
      </c>
      <c r="F8" s="306">
        <v>0</v>
      </c>
      <c r="G8" s="307"/>
    </row>
    <row r="9" spans="1:7" ht="15">
      <c r="A9" s="80" t="s">
        <v>131</v>
      </c>
      <c r="B9" s="94">
        <v>10</v>
      </c>
      <c r="C9" s="262"/>
      <c r="D9" s="308"/>
      <c r="E9" s="309">
        <f>SUM(E7:E8)</f>
        <v>414766462755</v>
      </c>
      <c r="F9" s="310">
        <v>357888314886</v>
      </c>
      <c r="G9" s="307"/>
    </row>
    <row r="10" spans="1:7" ht="15">
      <c r="A10" s="394" t="s">
        <v>132</v>
      </c>
      <c r="B10" s="81">
        <v>11</v>
      </c>
      <c r="C10" s="269" t="s">
        <v>133</v>
      </c>
      <c r="D10" s="304"/>
      <c r="E10" s="305">
        <v>383504137854</v>
      </c>
      <c r="F10" s="306">
        <v>329958723310</v>
      </c>
      <c r="G10" s="307"/>
    </row>
    <row r="11" spans="1:7" ht="15">
      <c r="A11" s="80" t="s">
        <v>134</v>
      </c>
      <c r="B11" s="94">
        <v>20</v>
      </c>
      <c r="C11" s="269"/>
      <c r="D11" s="304"/>
      <c r="E11" s="309">
        <f>E9-E10</f>
        <v>31262324901</v>
      </c>
      <c r="F11" s="310">
        <v>27929591576</v>
      </c>
      <c r="G11" s="307"/>
    </row>
    <row r="12" spans="1:7" ht="15">
      <c r="A12" s="394" t="s">
        <v>135</v>
      </c>
      <c r="B12" s="81">
        <v>21</v>
      </c>
      <c r="C12" s="269" t="s">
        <v>136</v>
      </c>
      <c r="D12" s="304"/>
      <c r="E12" s="305">
        <v>6907916972</v>
      </c>
      <c r="F12" s="306">
        <v>5590709033</v>
      </c>
      <c r="G12" s="307"/>
    </row>
    <row r="13" spans="1:7" ht="15">
      <c r="A13" s="394" t="s">
        <v>137</v>
      </c>
      <c r="B13" s="81">
        <v>22</v>
      </c>
      <c r="C13" s="269" t="s">
        <v>138</v>
      </c>
      <c r="D13" s="304"/>
      <c r="E13" s="305">
        <v>13823025739</v>
      </c>
      <c r="F13" s="306">
        <v>9101975879</v>
      </c>
      <c r="G13" s="307"/>
    </row>
    <row r="14" spans="1:7" s="3" customFormat="1" ht="15">
      <c r="A14" s="311" t="s">
        <v>139</v>
      </c>
      <c r="B14" s="82">
        <v>23</v>
      </c>
      <c r="C14" s="269"/>
      <c r="D14" s="304"/>
      <c r="E14" s="312">
        <v>13823025739</v>
      </c>
      <c r="F14" s="313">
        <v>8643689179</v>
      </c>
      <c r="G14" s="314"/>
    </row>
    <row r="15" spans="1:7" ht="15">
      <c r="A15" s="394" t="s">
        <v>140</v>
      </c>
      <c r="B15" s="81">
        <v>24</v>
      </c>
      <c r="C15" s="269" t="s">
        <v>141</v>
      </c>
      <c r="D15" s="304"/>
      <c r="E15" s="305">
        <v>0</v>
      </c>
      <c r="F15" s="306">
        <v>0</v>
      </c>
      <c r="G15" s="307"/>
    </row>
    <row r="16" spans="1:7" ht="15">
      <c r="A16" s="394" t="s">
        <v>142</v>
      </c>
      <c r="B16" s="81">
        <v>25</v>
      </c>
      <c r="C16" s="269" t="s">
        <v>143</v>
      </c>
      <c r="D16" s="304"/>
      <c r="E16" s="305">
        <v>11158982817</v>
      </c>
      <c r="F16" s="306">
        <v>10491670595</v>
      </c>
      <c r="G16" s="307"/>
    </row>
    <row r="17" spans="1:7" ht="15">
      <c r="A17" s="80" t="s">
        <v>144</v>
      </c>
      <c r="B17" s="94">
        <v>30</v>
      </c>
      <c r="C17" s="269"/>
      <c r="D17" s="304"/>
      <c r="E17" s="309">
        <f>E11+E12-E13-E16</f>
        <v>13188233317</v>
      </c>
      <c r="F17" s="310">
        <v>13926654135</v>
      </c>
      <c r="G17" s="307"/>
    </row>
    <row r="18" spans="1:7" ht="15">
      <c r="A18" s="394" t="s">
        <v>145</v>
      </c>
      <c r="B18" s="81">
        <v>31</v>
      </c>
      <c r="C18" s="269" t="s">
        <v>146</v>
      </c>
      <c r="D18" s="304"/>
      <c r="E18" s="305">
        <v>111727274</v>
      </c>
      <c r="F18" s="306">
        <v>0</v>
      </c>
      <c r="G18" s="307"/>
    </row>
    <row r="19" spans="1:7" ht="15">
      <c r="A19" s="394" t="s">
        <v>147</v>
      </c>
      <c r="B19" s="81">
        <v>32</v>
      </c>
      <c r="C19" s="269" t="s">
        <v>148</v>
      </c>
      <c r="D19" s="304"/>
      <c r="E19" s="305">
        <v>606224489</v>
      </c>
      <c r="F19" s="306">
        <v>0</v>
      </c>
      <c r="G19" s="307"/>
    </row>
    <row r="20" spans="1:7" ht="15">
      <c r="A20" s="80" t="s">
        <v>149</v>
      </c>
      <c r="B20" s="94">
        <v>40</v>
      </c>
      <c r="C20" s="269"/>
      <c r="D20" s="304"/>
      <c r="E20" s="309">
        <f>E18-E19</f>
        <v>-494497215</v>
      </c>
      <c r="F20" s="310">
        <v>0</v>
      </c>
      <c r="G20" s="307"/>
    </row>
    <row r="21" spans="1:7" ht="15">
      <c r="A21" s="80" t="s">
        <v>150</v>
      </c>
      <c r="B21" s="94">
        <v>50</v>
      </c>
      <c r="C21" s="269"/>
      <c r="D21" s="304"/>
      <c r="E21" s="309">
        <f>E17+E20</f>
        <v>12693736102</v>
      </c>
      <c r="F21" s="310">
        <v>13926654135</v>
      </c>
      <c r="G21" s="307"/>
    </row>
    <row r="22" spans="1:7" ht="15">
      <c r="A22" s="91" t="s">
        <v>151</v>
      </c>
      <c r="B22" s="81">
        <v>51</v>
      </c>
      <c r="C22" s="269" t="s">
        <v>152</v>
      </c>
      <c r="D22" s="304"/>
      <c r="E22" s="315">
        <v>3012199426</v>
      </c>
      <c r="F22" s="316">
        <v>3290413534</v>
      </c>
      <c r="G22" s="307"/>
    </row>
    <row r="23" spans="1:7" ht="15">
      <c r="A23" s="91" t="s">
        <v>153</v>
      </c>
      <c r="B23" s="81">
        <v>52</v>
      </c>
      <c r="C23" s="269" t="s">
        <v>152</v>
      </c>
      <c r="D23" s="304"/>
      <c r="E23" s="315">
        <v>0</v>
      </c>
      <c r="F23" s="316">
        <v>0</v>
      </c>
      <c r="G23" s="307"/>
    </row>
    <row r="24" spans="1:7" ht="15">
      <c r="A24" s="80" t="s">
        <v>154</v>
      </c>
      <c r="B24" s="94">
        <v>60</v>
      </c>
      <c r="C24" s="269"/>
      <c r="D24" s="304"/>
      <c r="E24" s="309">
        <f>E21-E22</f>
        <v>9681536676</v>
      </c>
      <c r="F24" s="310">
        <v>10636240601</v>
      </c>
      <c r="G24" s="307"/>
    </row>
    <row r="25" spans="1:6" ht="15.75" thickBot="1">
      <c r="A25" s="97" t="s">
        <v>478</v>
      </c>
      <c r="B25" s="283">
        <v>70</v>
      </c>
      <c r="C25" s="284"/>
      <c r="D25" s="317"/>
      <c r="E25" s="318">
        <f>E24/5818000</f>
        <v>1664.0661182536953</v>
      </c>
      <c r="F25" s="319">
        <v>1828.1609833276038</v>
      </c>
    </row>
    <row r="27" spans="1:8" ht="15">
      <c r="A27" s="17" t="str">
        <f>CDKT!A105</f>
        <v>Ngày 16 tháng 01 năm 2012</v>
      </c>
      <c r="D27" s="4"/>
      <c r="E27" s="5"/>
      <c r="F27" s="5"/>
      <c r="G27" s="6"/>
      <c r="H27" s="6"/>
    </row>
    <row r="28" spans="1:8" ht="15">
      <c r="A28" s="17"/>
      <c r="D28" s="4"/>
      <c r="E28" s="5"/>
      <c r="F28" s="5"/>
      <c r="G28" s="6"/>
      <c r="H28" s="6"/>
    </row>
    <row r="29" spans="1:8" ht="15">
      <c r="A29" s="17"/>
      <c r="D29" s="4"/>
      <c r="E29" s="5"/>
      <c r="F29" s="5"/>
      <c r="G29" s="6"/>
      <c r="H29" s="6"/>
    </row>
    <row r="30" spans="1:8" ht="15">
      <c r="A30" s="17"/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7" ht="15">
      <c r="A32" s="17"/>
      <c r="B32" s="11"/>
      <c r="D32" s="4"/>
      <c r="E32" s="5"/>
      <c r="F32" s="6"/>
      <c r="G32" s="6"/>
    </row>
    <row r="33" spans="1:7" ht="15">
      <c r="A33" s="18" t="s">
        <v>117</v>
      </c>
      <c r="B33" s="18" t="s">
        <v>118</v>
      </c>
      <c r="D33" s="4"/>
      <c r="E33" s="5"/>
      <c r="F33" s="69" t="s">
        <v>539</v>
      </c>
      <c r="G33" s="6"/>
    </row>
    <row r="34" spans="1:7" ht="15">
      <c r="A34" s="20" t="s">
        <v>121</v>
      </c>
      <c r="B34" s="20" t="s">
        <v>119</v>
      </c>
      <c r="D34" s="4"/>
      <c r="E34" s="5"/>
      <c r="F34" s="102" t="s">
        <v>120</v>
      </c>
      <c r="G34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52" right="0.19" top="0.54" bottom="1" header="0.18" footer="0.5"/>
  <pageSetup horizontalDpi="600" verticalDpi="600" orientation="portrait" paperSize="9" scale="95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="90" zoomScaleNormal="90" workbookViewId="0" topLeftCell="A27">
      <selection activeCell="A39" sqref="A39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4" width="18.625" style="62" customWidth="1"/>
    <col min="5" max="5" width="18.625" style="62" hidden="1" customWidth="1"/>
    <col min="6" max="6" width="18.625" style="62" customWidth="1"/>
    <col min="7" max="7" width="2.375" style="2" customWidth="1"/>
    <col min="8" max="8" width="9.125" style="72" customWidth="1"/>
    <col min="9" max="16384" width="9.125" style="2" customWidth="1"/>
  </cols>
  <sheetData>
    <row r="1" ht="15">
      <c r="A1" s="1" t="s">
        <v>479</v>
      </c>
    </row>
    <row r="2" ht="15">
      <c r="A2" s="7" t="s">
        <v>542</v>
      </c>
    </row>
    <row r="3" ht="15">
      <c r="A3" s="7" t="s">
        <v>156</v>
      </c>
    </row>
    <row r="4" ht="15">
      <c r="A4" s="7"/>
    </row>
    <row r="5" spans="1:8" ht="15">
      <c r="A5" s="7" t="s">
        <v>506</v>
      </c>
      <c r="D5" s="73" t="s">
        <v>0</v>
      </c>
      <c r="E5" s="73"/>
      <c r="F5" s="73" t="s">
        <v>0</v>
      </c>
      <c r="H5" s="72" t="s">
        <v>0</v>
      </c>
    </row>
    <row r="6" ht="15.75" thickBot="1">
      <c r="F6" s="74" t="s">
        <v>122</v>
      </c>
    </row>
    <row r="7" spans="1:8" s="78" customFormat="1" ht="45">
      <c r="A7" s="75" t="s">
        <v>123</v>
      </c>
      <c r="B7" s="76" t="s">
        <v>2</v>
      </c>
      <c r="C7" s="76" t="s">
        <v>3</v>
      </c>
      <c r="D7" s="403" t="s">
        <v>544</v>
      </c>
      <c r="E7" s="403" t="s">
        <v>557</v>
      </c>
      <c r="F7" s="260" t="s">
        <v>297</v>
      </c>
      <c r="H7" s="79"/>
    </row>
    <row r="8" spans="1:6" ht="15">
      <c r="A8" s="80" t="s">
        <v>157</v>
      </c>
      <c r="B8" s="81"/>
      <c r="C8" s="82"/>
      <c r="D8" s="83"/>
      <c r="E8" s="83"/>
      <c r="F8" s="402"/>
    </row>
    <row r="9" spans="1:6" ht="15">
      <c r="A9" s="84" t="s">
        <v>158</v>
      </c>
      <c r="B9" s="85" t="s">
        <v>126</v>
      </c>
      <c r="C9" s="86"/>
      <c r="D9" s="87">
        <v>12693736102</v>
      </c>
      <c r="E9" s="87">
        <v>13926654135</v>
      </c>
      <c r="F9" s="88">
        <v>13926654135</v>
      </c>
    </row>
    <row r="10" spans="1:6" ht="15">
      <c r="A10" s="84" t="s">
        <v>159</v>
      </c>
      <c r="B10" s="81"/>
      <c r="C10" s="82"/>
      <c r="D10" s="89"/>
      <c r="E10" s="89"/>
      <c r="F10" s="90"/>
    </row>
    <row r="11" spans="1:6" ht="15">
      <c r="A11" s="91" t="s">
        <v>160</v>
      </c>
      <c r="B11" s="92" t="s">
        <v>129</v>
      </c>
      <c r="C11" s="82"/>
      <c r="D11" s="320">
        <v>5042332556</v>
      </c>
      <c r="E11" s="320">
        <v>4579819425</v>
      </c>
      <c r="F11" s="321">
        <v>4579819425</v>
      </c>
    </row>
    <row r="12" spans="1:6" ht="15">
      <c r="A12" s="91" t="s">
        <v>161</v>
      </c>
      <c r="B12" s="92" t="s">
        <v>162</v>
      </c>
      <c r="C12" s="82"/>
      <c r="D12" s="320">
        <v>-1105844529</v>
      </c>
      <c r="E12" s="320">
        <v>1452423160</v>
      </c>
      <c r="F12" s="321">
        <v>1452423160</v>
      </c>
    </row>
    <row r="13" spans="1:6" ht="15">
      <c r="A13" s="91" t="s">
        <v>163</v>
      </c>
      <c r="B13" s="92" t="s">
        <v>164</v>
      </c>
      <c r="C13" s="82"/>
      <c r="D13" s="89">
        <v>0</v>
      </c>
      <c r="E13" s="89">
        <v>0</v>
      </c>
      <c r="F13" s="90">
        <v>0</v>
      </c>
    </row>
    <row r="14" spans="1:6" ht="15">
      <c r="A14" s="91" t="s">
        <v>165</v>
      </c>
      <c r="B14" s="92" t="s">
        <v>166</v>
      </c>
      <c r="C14" s="82"/>
      <c r="D14" s="320">
        <v>-6982749094</v>
      </c>
      <c r="E14" s="320">
        <v>-5590709033</v>
      </c>
      <c r="F14" s="321">
        <v>-5590709033</v>
      </c>
    </row>
    <row r="15" spans="1:6" ht="15">
      <c r="A15" s="91" t="s">
        <v>167</v>
      </c>
      <c r="B15" s="92" t="s">
        <v>168</v>
      </c>
      <c r="C15" s="82" t="s">
        <v>138</v>
      </c>
      <c r="D15" s="89">
        <v>13823025739</v>
      </c>
      <c r="E15" s="89">
        <v>8643689179</v>
      </c>
      <c r="F15" s="90">
        <v>8643689179</v>
      </c>
    </row>
    <row r="16" spans="1:6" ht="30">
      <c r="A16" s="84" t="s">
        <v>169</v>
      </c>
      <c r="B16" s="85" t="s">
        <v>170</v>
      </c>
      <c r="C16" s="86"/>
      <c r="D16" s="87">
        <v>23470500774</v>
      </c>
      <c r="E16" s="87">
        <v>23011876866</v>
      </c>
      <c r="F16" s="88">
        <v>23011876866</v>
      </c>
    </row>
    <row r="17" spans="1:6" ht="15">
      <c r="A17" s="91" t="s">
        <v>171</v>
      </c>
      <c r="B17" s="92" t="s">
        <v>172</v>
      </c>
      <c r="C17" s="82"/>
      <c r="D17" s="320">
        <v>12780581235</v>
      </c>
      <c r="E17" s="320">
        <v>-44195170053</v>
      </c>
      <c r="F17" s="321">
        <v>-44195170053</v>
      </c>
    </row>
    <row r="18" spans="1:6" ht="15">
      <c r="A18" s="91" t="s">
        <v>173</v>
      </c>
      <c r="B18" s="81">
        <v>10</v>
      </c>
      <c r="C18" s="82"/>
      <c r="D18" s="320">
        <v>-57378148876</v>
      </c>
      <c r="E18" s="320">
        <v>-48517687972</v>
      </c>
      <c r="F18" s="321">
        <v>-48517687972</v>
      </c>
    </row>
    <row r="19" spans="1:6" ht="30">
      <c r="A19" s="91" t="s">
        <v>174</v>
      </c>
      <c r="B19" s="81">
        <v>11</v>
      </c>
      <c r="C19" s="82"/>
      <c r="D19" s="320">
        <v>65839497116</v>
      </c>
      <c r="E19" s="320">
        <v>41103690820</v>
      </c>
      <c r="F19" s="321">
        <v>41103690820</v>
      </c>
    </row>
    <row r="20" spans="1:6" ht="15">
      <c r="A20" s="91" t="s">
        <v>175</v>
      </c>
      <c r="B20" s="81">
        <v>12</v>
      </c>
      <c r="C20" s="82"/>
      <c r="D20" s="320">
        <v>-135202942</v>
      </c>
      <c r="E20" s="320">
        <v>-10043346348</v>
      </c>
      <c r="F20" s="321">
        <v>-10043346348</v>
      </c>
    </row>
    <row r="21" spans="1:8" ht="15">
      <c r="A21" s="91" t="s">
        <v>176</v>
      </c>
      <c r="B21" s="81">
        <v>13</v>
      </c>
      <c r="C21" s="82"/>
      <c r="D21" s="320">
        <v>-10506871844</v>
      </c>
      <c r="E21" s="320">
        <v>-9211154776</v>
      </c>
      <c r="F21" s="321">
        <v>-9211154776</v>
      </c>
      <c r="H21" s="72" t="s">
        <v>0</v>
      </c>
    </row>
    <row r="22" spans="1:8" ht="15">
      <c r="A22" s="91" t="s">
        <v>177</v>
      </c>
      <c r="B22" s="81">
        <v>14</v>
      </c>
      <c r="C22" s="82" t="s">
        <v>34</v>
      </c>
      <c r="D22" s="89">
        <v>-254712220</v>
      </c>
      <c r="E22" s="89">
        <v>-2361019195</v>
      </c>
      <c r="F22" s="321">
        <v>-2361019195</v>
      </c>
      <c r="H22" s="72" t="s">
        <v>0</v>
      </c>
    </row>
    <row r="23" spans="1:8" ht="15">
      <c r="A23" s="91" t="s">
        <v>178</v>
      </c>
      <c r="B23" s="81">
        <v>15</v>
      </c>
      <c r="C23" s="82"/>
      <c r="D23" s="320">
        <v>1056284168</v>
      </c>
      <c r="E23" s="320">
        <v>3039056230</v>
      </c>
      <c r="F23" s="321">
        <v>3039056230</v>
      </c>
      <c r="H23" s="72" t="s">
        <v>0</v>
      </c>
    </row>
    <row r="24" spans="1:8" ht="15">
      <c r="A24" s="91" t="s">
        <v>179</v>
      </c>
      <c r="B24" s="81">
        <v>16</v>
      </c>
      <c r="C24" s="82"/>
      <c r="D24" s="320">
        <v>-1675053063</v>
      </c>
      <c r="E24" s="320">
        <v>-380851838</v>
      </c>
      <c r="F24" s="321">
        <v>-380851838</v>
      </c>
      <c r="H24" s="72" t="s">
        <v>0</v>
      </c>
    </row>
    <row r="25" spans="1:6" ht="15">
      <c r="A25" s="84" t="s">
        <v>180</v>
      </c>
      <c r="B25" s="86">
        <v>20</v>
      </c>
      <c r="C25" s="86"/>
      <c r="D25" s="87">
        <v>33196874348</v>
      </c>
      <c r="E25" s="87">
        <v>-47554606266</v>
      </c>
      <c r="F25" s="88">
        <v>-47554606266</v>
      </c>
    </row>
    <row r="26" spans="1:6" ht="15">
      <c r="A26" s="80" t="s">
        <v>181</v>
      </c>
      <c r="B26" s="81"/>
      <c r="C26" s="82"/>
      <c r="D26" s="89"/>
      <c r="E26" s="89"/>
      <c r="F26" s="90"/>
    </row>
    <row r="27" spans="1:8" ht="30">
      <c r="A27" s="93" t="s">
        <v>182</v>
      </c>
      <c r="B27" s="81">
        <v>21</v>
      </c>
      <c r="C27" s="82"/>
      <c r="D27" s="320">
        <v>-4090192729</v>
      </c>
      <c r="E27" s="320">
        <v>-13002646550</v>
      </c>
      <c r="F27" s="321">
        <v>-13002646550</v>
      </c>
      <c r="H27" s="72" t="s">
        <v>0</v>
      </c>
    </row>
    <row r="28" spans="1:8" ht="30">
      <c r="A28" s="93" t="s">
        <v>183</v>
      </c>
      <c r="B28" s="81">
        <v>22</v>
      </c>
      <c r="C28" s="82"/>
      <c r="D28" s="320">
        <v>111727274</v>
      </c>
      <c r="E28" s="320">
        <v>0</v>
      </c>
      <c r="F28" s="321">
        <v>0</v>
      </c>
      <c r="H28" s="72" t="s">
        <v>0</v>
      </c>
    </row>
    <row r="29" spans="1:8" ht="15.75" customHeight="1">
      <c r="A29" s="93" t="s">
        <v>184</v>
      </c>
      <c r="B29" s="81">
        <v>23</v>
      </c>
      <c r="C29" s="82"/>
      <c r="D29" s="320">
        <v>0</v>
      </c>
      <c r="E29" s="320">
        <v>0</v>
      </c>
      <c r="F29" s="321">
        <v>0</v>
      </c>
      <c r="H29" s="72" t="s">
        <v>0</v>
      </c>
    </row>
    <row r="30" spans="1:8" ht="30">
      <c r="A30" s="93" t="s">
        <v>185</v>
      </c>
      <c r="B30" s="81">
        <v>24</v>
      </c>
      <c r="C30" s="82"/>
      <c r="D30" s="320">
        <v>0</v>
      </c>
      <c r="E30" s="320">
        <v>0</v>
      </c>
      <c r="F30" s="321">
        <v>0</v>
      </c>
      <c r="H30" s="72" t="s">
        <v>0</v>
      </c>
    </row>
    <row r="31" spans="1:8" ht="15">
      <c r="A31" s="93" t="s">
        <v>186</v>
      </c>
      <c r="B31" s="81">
        <v>25</v>
      </c>
      <c r="C31" s="82"/>
      <c r="D31" s="320">
        <v>0</v>
      </c>
      <c r="E31" s="320">
        <v>0</v>
      </c>
      <c r="F31" s="321">
        <v>0</v>
      </c>
      <c r="H31" s="72" t="s">
        <v>0</v>
      </c>
    </row>
    <row r="32" spans="1:8" ht="15">
      <c r="A32" s="93" t="s">
        <v>187</v>
      </c>
      <c r="B32" s="81">
        <v>26</v>
      </c>
      <c r="C32" s="82"/>
      <c r="D32" s="320">
        <v>0</v>
      </c>
      <c r="E32" s="320">
        <v>0</v>
      </c>
      <c r="F32" s="321">
        <v>0</v>
      </c>
      <c r="H32" s="72" t="s">
        <v>0</v>
      </c>
    </row>
    <row r="33" spans="1:8" ht="15">
      <c r="A33" s="93" t="s">
        <v>188</v>
      </c>
      <c r="B33" s="81">
        <v>27</v>
      </c>
      <c r="C33" s="82"/>
      <c r="D33" s="320">
        <v>6142916972</v>
      </c>
      <c r="E33" s="320">
        <v>5590709033</v>
      </c>
      <c r="F33" s="321">
        <v>5590709033</v>
      </c>
      <c r="H33" s="72" t="s">
        <v>0</v>
      </c>
    </row>
    <row r="34" spans="1:6" ht="15">
      <c r="A34" s="84" t="s">
        <v>189</v>
      </c>
      <c r="B34" s="86">
        <v>30</v>
      </c>
      <c r="C34" s="86"/>
      <c r="D34" s="87">
        <v>2164451517</v>
      </c>
      <c r="E34" s="87">
        <v>-7411937517</v>
      </c>
      <c r="F34" s="88">
        <v>-7411937517</v>
      </c>
    </row>
    <row r="35" spans="1:6" ht="15">
      <c r="A35" s="80" t="s">
        <v>190</v>
      </c>
      <c r="B35" s="94"/>
      <c r="C35" s="86"/>
      <c r="D35" s="95"/>
      <c r="E35" s="95"/>
      <c r="F35" s="96"/>
    </row>
    <row r="36" spans="1:8" ht="30">
      <c r="A36" s="93" t="s">
        <v>191</v>
      </c>
      <c r="B36" s="81">
        <v>31</v>
      </c>
      <c r="C36" s="82" t="s">
        <v>102</v>
      </c>
      <c r="D36" s="320">
        <v>0</v>
      </c>
      <c r="E36" s="320">
        <v>28700585000</v>
      </c>
      <c r="F36" s="321">
        <v>28700585000</v>
      </c>
      <c r="H36" s="72" t="s">
        <v>0</v>
      </c>
    </row>
    <row r="37" spans="1:8" ht="30">
      <c r="A37" s="93" t="s">
        <v>192</v>
      </c>
      <c r="B37" s="81">
        <v>32</v>
      </c>
      <c r="C37" s="82"/>
      <c r="D37" s="320">
        <v>0</v>
      </c>
      <c r="E37" s="320">
        <v>0</v>
      </c>
      <c r="F37" s="321">
        <v>0</v>
      </c>
      <c r="H37" s="72" t="s">
        <v>0</v>
      </c>
    </row>
    <row r="38" spans="1:8" ht="15">
      <c r="A38" s="93" t="s">
        <v>193</v>
      </c>
      <c r="B38" s="81">
        <v>33</v>
      </c>
      <c r="C38" s="82"/>
      <c r="D38" s="320">
        <v>122230204993</v>
      </c>
      <c r="E38" s="320">
        <v>165090866690</v>
      </c>
      <c r="F38" s="321">
        <v>165090866690</v>
      </c>
      <c r="H38" s="72" t="s">
        <v>0</v>
      </c>
    </row>
    <row r="39" spans="1:8" ht="15">
      <c r="A39" s="93" t="s">
        <v>194</v>
      </c>
      <c r="B39" s="81">
        <v>34</v>
      </c>
      <c r="C39" s="82"/>
      <c r="D39" s="320">
        <v>-164647764239</v>
      </c>
      <c r="E39" s="320">
        <v>-113557182540</v>
      </c>
      <c r="F39" s="321">
        <v>-113557182540</v>
      </c>
      <c r="H39" s="72" t="s">
        <v>0</v>
      </c>
    </row>
    <row r="40" spans="1:8" ht="15">
      <c r="A40" s="93" t="s">
        <v>195</v>
      </c>
      <c r="B40" s="81">
        <v>35</v>
      </c>
      <c r="C40" s="82"/>
      <c r="D40" s="320">
        <v>0</v>
      </c>
      <c r="E40" s="320"/>
      <c r="F40" s="321"/>
      <c r="H40" s="72" t="s">
        <v>0</v>
      </c>
    </row>
    <row r="41" spans="1:6" ht="15">
      <c r="A41" s="390" t="s">
        <v>196</v>
      </c>
      <c r="B41" s="81">
        <v>36</v>
      </c>
      <c r="C41" s="82" t="s">
        <v>102</v>
      </c>
      <c r="D41" s="89">
        <v>-5345400000</v>
      </c>
      <c r="E41" s="89">
        <v>-8100000000</v>
      </c>
      <c r="F41" s="90">
        <v>-8100000000</v>
      </c>
    </row>
    <row r="42" spans="1:6" ht="15">
      <c r="A42" s="84" t="s">
        <v>197</v>
      </c>
      <c r="B42" s="86">
        <v>40</v>
      </c>
      <c r="C42" s="86"/>
      <c r="D42" s="87">
        <v>-47762959246</v>
      </c>
      <c r="E42" s="87">
        <v>72134269150</v>
      </c>
      <c r="F42" s="88">
        <v>72134269150</v>
      </c>
    </row>
    <row r="43" spans="1:6" ht="15">
      <c r="A43" s="80" t="s">
        <v>198</v>
      </c>
      <c r="B43" s="86">
        <v>50</v>
      </c>
      <c r="C43" s="86"/>
      <c r="D43" s="95">
        <v>-12401633381</v>
      </c>
      <c r="E43" s="95">
        <v>17167725367</v>
      </c>
      <c r="F43" s="96">
        <v>17167725367</v>
      </c>
    </row>
    <row r="44" spans="1:6" ht="15">
      <c r="A44" s="80" t="s">
        <v>199</v>
      </c>
      <c r="B44" s="86">
        <v>60</v>
      </c>
      <c r="C44" s="86"/>
      <c r="D44" s="322">
        <v>23283931321</v>
      </c>
      <c r="E44" s="322">
        <v>6116205954</v>
      </c>
      <c r="F44" s="323">
        <v>6116205954</v>
      </c>
    </row>
    <row r="45" spans="1:6" ht="15.75" customHeight="1">
      <c r="A45" s="93" t="s">
        <v>200</v>
      </c>
      <c r="B45" s="81">
        <v>61</v>
      </c>
      <c r="C45" s="82"/>
      <c r="D45" s="320">
        <v>0</v>
      </c>
      <c r="E45" s="320">
        <v>0</v>
      </c>
      <c r="F45" s="321">
        <v>0</v>
      </c>
    </row>
    <row r="46" spans="1:6" ht="15.75" thickBot="1">
      <c r="A46" s="97" t="s">
        <v>201</v>
      </c>
      <c r="B46" s="98">
        <v>70</v>
      </c>
      <c r="C46" s="99"/>
      <c r="D46" s="100">
        <v>10882297940</v>
      </c>
      <c r="E46" s="100">
        <v>23283931321</v>
      </c>
      <c r="F46" s="101">
        <v>23283931321</v>
      </c>
    </row>
    <row r="48" spans="1:7" ht="15">
      <c r="A48" s="17" t="str">
        <f>'KQKD (goc)'!A27</f>
        <v>Ngày 16 tháng 01 năm 2012</v>
      </c>
      <c r="D48" s="4"/>
      <c r="E48" s="4"/>
      <c r="F48" s="5"/>
      <c r="G48" s="5"/>
    </row>
    <row r="49" spans="1:7" ht="15">
      <c r="A49" s="17"/>
      <c r="D49" s="4"/>
      <c r="E49" s="4"/>
      <c r="F49" s="5"/>
      <c r="G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6" ht="15">
      <c r="A52" s="17"/>
      <c r="B52" s="11"/>
      <c r="D52" s="4"/>
      <c r="E52" s="4"/>
      <c r="F52" s="6"/>
    </row>
    <row r="53" spans="1:6" ht="15">
      <c r="A53" s="18" t="s">
        <v>117</v>
      </c>
      <c r="B53" s="18" t="s">
        <v>118</v>
      </c>
      <c r="D53" s="4"/>
      <c r="E53" s="4"/>
      <c r="F53" s="69" t="s">
        <v>539</v>
      </c>
    </row>
    <row r="54" spans="1:6" ht="15">
      <c r="A54" s="20" t="s">
        <v>121</v>
      </c>
      <c r="B54" s="20" t="s">
        <v>119</v>
      </c>
      <c r="D54" s="4"/>
      <c r="E54" s="4"/>
      <c r="F54" s="102" t="s">
        <v>120</v>
      </c>
    </row>
  </sheetData>
  <hyperlinks>
    <hyperlink ref="A41" r:id="rId1" tooltip="Click here" display="6. Cổ tức, lợi nhuận đã trả cho chủ sở hữu"/>
  </hyperlinks>
  <printOptions horizontalCentered="1"/>
  <pageMargins left="0.42" right="0.25" top="0.22" bottom="0.33" header="0.17" footer="0.21"/>
  <pageSetup horizontalDpi="600" verticalDpi="600" orientation="portrait" paperSize="9" scale="85" r:id="rId2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52.125" style="106" customWidth="1"/>
    <col min="2" max="2" width="3.00390625" style="104" hidden="1" customWidth="1"/>
    <col min="3" max="4" width="17.75390625" style="104" hidden="1" customWidth="1"/>
    <col min="5" max="6" width="24.625" style="105" customWidth="1"/>
    <col min="7" max="7" width="2.125" style="106" customWidth="1"/>
    <col min="8" max="8" width="32.00390625" style="159" customWidth="1"/>
    <col min="9" max="10" width="22.375" style="435" customWidth="1"/>
    <col min="11" max="11" width="5.375" style="159" customWidth="1"/>
    <col min="12" max="13" width="24.625" style="105" hidden="1" customWidth="1"/>
    <col min="14" max="35" width="9.125" style="159" customWidth="1"/>
    <col min="36" max="16384" width="9.125" style="106" customWidth="1"/>
  </cols>
  <sheetData>
    <row r="1" ht="15">
      <c r="A1" s="103" t="s">
        <v>545</v>
      </c>
    </row>
    <row r="2" ht="15">
      <c r="A2" s="7" t="s">
        <v>542</v>
      </c>
    </row>
    <row r="3" ht="15">
      <c r="A3" s="7"/>
    </row>
    <row r="4" ht="15">
      <c r="A4" s="7" t="s">
        <v>506</v>
      </c>
    </row>
    <row r="5" spans="6:13" ht="15.75" thickBot="1">
      <c r="F5" s="107" t="s">
        <v>122</v>
      </c>
      <c r="M5" s="107"/>
    </row>
    <row r="6" spans="1:13" ht="15">
      <c r="A6" s="108" t="s">
        <v>202</v>
      </c>
      <c r="B6" s="109"/>
      <c r="C6" s="110" t="s">
        <v>4</v>
      </c>
      <c r="D6" s="111" t="s">
        <v>5</v>
      </c>
      <c r="E6" s="112" t="s">
        <v>6</v>
      </c>
      <c r="F6" s="113" t="s">
        <v>7</v>
      </c>
      <c r="L6" s="112"/>
      <c r="M6" s="113"/>
    </row>
    <row r="7" spans="1:13" ht="15">
      <c r="A7" s="114" t="s">
        <v>203</v>
      </c>
      <c r="B7" s="115"/>
      <c r="C7" s="104">
        <v>87798693</v>
      </c>
      <c r="D7" s="116"/>
      <c r="E7" s="301">
        <f>33858897+1972689+51967107</f>
        <v>87798693</v>
      </c>
      <c r="F7" s="324">
        <v>547995319</v>
      </c>
      <c r="L7" s="301"/>
      <c r="M7" s="324"/>
    </row>
    <row r="8" spans="1:13" ht="15">
      <c r="A8" s="117" t="s">
        <v>204</v>
      </c>
      <c r="B8" s="115"/>
      <c r="C8" s="104">
        <v>10794499247</v>
      </c>
      <c r="D8" s="116"/>
      <c r="E8" s="301">
        <f>10454891527+198109319+141498401</f>
        <v>10794499247</v>
      </c>
      <c r="F8" s="324">
        <v>22735936002</v>
      </c>
      <c r="L8" s="301"/>
      <c r="M8" s="324"/>
    </row>
    <row r="9" spans="1:13" ht="15">
      <c r="A9" s="117" t="s">
        <v>205</v>
      </c>
      <c r="B9" s="118"/>
      <c r="C9" s="119">
        <v>0</v>
      </c>
      <c r="D9" s="120"/>
      <c r="E9" s="325">
        <v>0</v>
      </c>
      <c r="F9" s="326">
        <v>0</v>
      </c>
      <c r="L9" s="325"/>
      <c r="M9" s="326"/>
    </row>
    <row r="10" spans="1:13" ht="15.75" thickBot="1">
      <c r="A10" s="121" t="s">
        <v>206</v>
      </c>
      <c r="B10" s="122"/>
      <c r="C10" s="123">
        <v>10882297940</v>
      </c>
      <c r="D10" s="124">
        <v>0</v>
      </c>
      <c r="E10" s="125">
        <v>10882297940</v>
      </c>
      <c r="F10" s="126">
        <v>23283931321</v>
      </c>
      <c r="L10" s="125"/>
      <c r="M10" s="126"/>
    </row>
    <row r="12" spans="6:13" ht="15.75" thickBot="1">
      <c r="F12" s="107" t="s">
        <v>122</v>
      </c>
      <c r="M12" s="107"/>
    </row>
    <row r="13" spans="1:13" ht="15">
      <c r="A13" s="108" t="s">
        <v>207</v>
      </c>
      <c r="B13" s="109"/>
      <c r="C13" s="110" t="s">
        <v>4</v>
      </c>
      <c r="D13" s="111" t="s">
        <v>5</v>
      </c>
      <c r="E13" s="112" t="s">
        <v>6</v>
      </c>
      <c r="F13" s="113" t="s">
        <v>7</v>
      </c>
      <c r="L13" s="112"/>
      <c r="M13" s="113"/>
    </row>
    <row r="14" spans="1:13" ht="15">
      <c r="A14" s="114" t="s">
        <v>208</v>
      </c>
      <c r="B14" s="115"/>
      <c r="C14" s="104">
        <v>0</v>
      </c>
      <c r="D14" s="116"/>
      <c r="E14" s="301">
        <v>0</v>
      </c>
      <c r="F14" s="324">
        <v>0</v>
      </c>
      <c r="L14" s="301"/>
      <c r="M14" s="324"/>
    </row>
    <row r="15" spans="1:13" ht="15">
      <c r="A15" s="117" t="s">
        <v>209</v>
      </c>
      <c r="B15" s="115"/>
      <c r="C15" s="104">
        <v>0</v>
      </c>
      <c r="D15" s="116"/>
      <c r="E15" s="301">
        <v>0</v>
      </c>
      <c r="F15" s="324">
        <v>0</v>
      </c>
      <c r="L15" s="301"/>
      <c r="M15" s="324"/>
    </row>
    <row r="16" spans="1:13" ht="15">
      <c r="A16" s="117" t="s">
        <v>210</v>
      </c>
      <c r="B16" s="118"/>
      <c r="C16" s="119">
        <v>0</v>
      </c>
      <c r="D16" s="120"/>
      <c r="E16" s="325">
        <v>0</v>
      </c>
      <c r="F16" s="326">
        <v>0</v>
      </c>
      <c r="L16" s="325"/>
      <c r="M16" s="326"/>
    </row>
    <row r="17" spans="1:13" ht="15.75" thickBot="1">
      <c r="A17" s="121" t="s">
        <v>206</v>
      </c>
      <c r="B17" s="122"/>
      <c r="C17" s="123">
        <v>0</v>
      </c>
      <c r="D17" s="124">
        <v>0</v>
      </c>
      <c r="E17" s="125">
        <v>0</v>
      </c>
      <c r="F17" s="126">
        <v>0</v>
      </c>
      <c r="L17" s="125"/>
      <c r="M17" s="126"/>
    </row>
    <row r="18" spans="1:13" ht="15">
      <c r="A18" s="127"/>
      <c r="B18" s="128"/>
      <c r="C18" s="129"/>
      <c r="D18" s="129"/>
      <c r="E18" s="130"/>
      <c r="F18" s="130"/>
      <c r="L18" s="130"/>
      <c r="M18" s="130"/>
    </row>
    <row r="19" spans="6:13" ht="15.75" thickBot="1">
      <c r="F19" s="107" t="s">
        <v>122</v>
      </c>
      <c r="M19" s="107"/>
    </row>
    <row r="20" spans="1:13" ht="15">
      <c r="A20" s="108" t="s">
        <v>211</v>
      </c>
      <c r="B20" s="109"/>
      <c r="C20" s="110" t="s">
        <v>4</v>
      </c>
      <c r="D20" s="111" t="s">
        <v>5</v>
      </c>
      <c r="E20" s="112" t="s">
        <v>6</v>
      </c>
      <c r="F20" s="113" t="s">
        <v>7</v>
      </c>
      <c r="L20" s="112"/>
      <c r="M20" s="113"/>
    </row>
    <row r="21" spans="1:13" ht="15">
      <c r="A21" s="131" t="s">
        <v>212</v>
      </c>
      <c r="B21" s="115"/>
      <c r="C21" s="104">
        <v>0</v>
      </c>
      <c r="D21" s="116">
        <v>0</v>
      </c>
      <c r="E21" s="132">
        <v>0</v>
      </c>
      <c r="F21" s="133">
        <v>0</v>
      </c>
      <c r="L21" s="132"/>
      <c r="M21" s="133"/>
    </row>
    <row r="22" spans="1:13" ht="15">
      <c r="A22" s="131" t="s">
        <v>213</v>
      </c>
      <c r="B22" s="118"/>
      <c r="C22" s="119">
        <v>0</v>
      </c>
      <c r="D22" s="120">
        <v>0</v>
      </c>
      <c r="E22" s="134">
        <v>0</v>
      </c>
      <c r="F22" s="326">
        <v>0</v>
      </c>
      <c r="L22" s="134"/>
      <c r="M22" s="326"/>
    </row>
    <row r="23" spans="1:13" ht="15.75" thickBot="1">
      <c r="A23" s="121" t="s">
        <v>206</v>
      </c>
      <c r="B23" s="122"/>
      <c r="C23" s="123">
        <v>0</v>
      </c>
      <c r="D23" s="124">
        <v>0</v>
      </c>
      <c r="E23" s="125">
        <v>0</v>
      </c>
      <c r="F23" s="126">
        <v>0</v>
      </c>
      <c r="L23" s="125"/>
      <c r="M23" s="126"/>
    </row>
    <row r="24" spans="1:13" ht="15">
      <c r="A24" s="127"/>
      <c r="B24" s="128"/>
      <c r="C24" s="129"/>
      <c r="D24" s="129"/>
      <c r="E24" s="130"/>
      <c r="F24" s="130"/>
      <c r="L24" s="130"/>
      <c r="M24" s="130"/>
    </row>
    <row r="25" spans="1:13" ht="15.75" thickBot="1">
      <c r="A25" s="127"/>
      <c r="B25" s="128"/>
      <c r="C25" s="129"/>
      <c r="D25" s="129"/>
      <c r="E25" s="130"/>
      <c r="F25" s="107" t="s">
        <v>122</v>
      </c>
      <c r="L25" s="130"/>
      <c r="M25" s="107"/>
    </row>
    <row r="26" spans="1:13" ht="15">
      <c r="A26" s="135" t="s">
        <v>214</v>
      </c>
      <c r="B26" s="109"/>
      <c r="C26" s="110" t="s">
        <v>4</v>
      </c>
      <c r="D26" s="111" t="s">
        <v>5</v>
      </c>
      <c r="E26" s="112" t="s">
        <v>6</v>
      </c>
      <c r="F26" s="113" t="s">
        <v>7</v>
      </c>
      <c r="L26" s="112"/>
      <c r="M26" s="113"/>
    </row>
    <row r="27" spans="1:13" ht="15">
      <c r="A27" s="131" t="s">
        <v>215</v>
      </c>
      <c r="B27" s="115"/>
      <c r="C27" s="104">
        <v>0</v>
      </c>
      <c r="D27" s="116">
        <v>0</v>
      </c>
      <c r="E27" s="132">
        <v>0</v>
      </c>
      <c r="F27" s="324">
        <v>0</v>
      </c>
      <c r="L27" s="132"/>
      <c r="M27" s="324"/>
    </row>
    <row r="28" spans="1:13" ht="15">
      <c r="A28" s="131" t="s">
        <v>216</v>
      </c>
      <c r="B28" s="115"/>
      <c r="C28" s="104">
        <v>0</v>
      </c>
      <c r="D28" s="116">
        <v>0</v>
      </c>
      <c r="E28" s="132">
        <v>0</v>
      </c>
      <c r="F28" s="324">
        <v>0</v>
      </c>
      <c r="L28" s="132"/>
      <c r="M28" s="324"/>
    </row>
    <row r="29" spans="1:13" ht="15">
      <c r="A29" s="136" t="s">
        <v>217</v>
      </c>
      <c r="B29" s="115"/>
      <c r="C29" s="104">
        <v>0</v>
      </c>
      <c r="D29" s="116"/>
      <c r="E29" s="301">
        <v>0</v>
      </c>
      <c r="F29" s="324">
        <v>0</v>
      </c>
      <c r="L29" s="301"/>
      <c r="M29" s="324"/>
    </row>
    <row r="30" spans="1:13" ht="15">
      <c r="A30" s="131" t="s">
        <v>218</v>
      </c>
      <c r="B30" s="115"/>
      <c r="C30" s="104">
        <v>0</v>
      </c>
      <c r="D30" s="116">
        <v>0</v>
      </c>
      <c r="E30" s="132">
        <v>0</v>
      </c>
      <c r="F30" s="133">
        <v>0</v>
      </c>
      <c r="L30" s="132"/>
      <c r="M30" s="133"/>
    </row>
    <row r="31" spans="1:13" ht="15">
      <c r="A31" s="131" t="s">
        <v>219</v>
      </c>
      <c r="B31" s="115"/>
      <c r="C31" s="104">
        <v>1779371927</v>
      </c>
      <c r="D31" s="116">
        <v>0</v>
      </c>
      <c r="E31" s="132">
        <v>1779371927</v>
      </c>
      <c r="F31" s="324">
        <v>1768170007</v>
      </c>
      <c r="L31" s="132"/>
      <c r="M31" s="324"/>
    </row>
    <row r="32" spans="1:13" ht="15.75" thickBot="1">
      <c r="A32" s="121" t="s">
        <v>206</v>
      </c>
      <c r="B32" s="122"/>
      <c r="C32" s="123">
        <v>1779371927</v>
      </c>
      <c r="D32" s="124">
        <v>0</v>
      </c>
      <c r="E32" s="125">
        <v>1779371927</v>
      </c>
      <c r="F32" s="126">
        <v>1768170007</v>
      </c>
      <c r="L32" s="125"/>
      <c r="M32" s="126"/>
    </row>
    <row r="33" spans="1:13" ht="15">
      <c r="A33" s="127"/>
      <c r="B33" s="128"/>
      <c r="C33" s="129"/>
      <c r="D33" s="129"/>
      <c r="E33" s="130"/>
      <c r="F33" s="130"/>
      <c r="L33" s="130"/>
      <c r="M33" s="130"/>
    </row>
    <row r="34" spans="1:13" ht="15.75" thickBot="1">
      <c r="A34" s="127"/>
      <c r="B34" s="128"/>
      <c r="C34" s="129"/>
      <c r="D34" s="129"/>
      <c r="E34" s="130"/>
      <c r="F34" s="107" t="s">
        <v>122</v>
      </c>
      <c r="L34" s="130"/>
      <c r="M34" s="107"/>
    </row>
    <row r="35" spans="1:13" ht="15">
      <c r="A35" s="135" t="s">
        <v>220</v>
      </c>
      <c r="B35" s="109"/>
      <c r="C35" s="110" t="s">
        <v>4</v>
      </c>
      <c r="D35" s="111" t="s">
        <v>5</v>
      </c>
      <c r="E35" s="112" t="s">
        <v>6</v>
      </c>
      <c r="F35" s="113" t="s">
        <v>7</v>
      </c>
      <c r="L35" s="112"/>
      <c r="M35" s="113"/>
    </row>
    <row r="36" spans="1:13" ht="15">
      <c r="A36" s="114" t="s">
        <v>221</v>
      </c>
      <c r="B36" s="115"/>
      <c r="C36" s="104">
        <v>0</v>
      </c>
      <c r="D36" s="116"/>
      <c r="E36" s="301" t="s">
        <v>467</v>
      </c>
      <c r="F36" s="324">
        <v>0</v>
      </c>
      <c r="L36" s="301"/>
      <c r="M36" s="324"/>
    </row>
    <row r="37" spans="1:13" ht="15">
      <c r="A37" s="114" t="s">
        <v>222</v>
      </c>
      <c r="B37" s="115"/>
      <c r="C37" s="104">
        <v>1197328685</v>
      </c>
      <c r="D37" s="116"/>
      <c r="E37" s="301">
        <f>1047923488+149405197</f>
        <v>1197328685</v>
      </c>
      <c r="F37" s="324">
        <v>1662043355</v>
      </c>
      <c r="L37" s="301"/>
      <c r="M37" s="324"/>
    </row>
    <row r="38" spans="1:13" ht="15">
      <c r="A38" s="114" t="s">
        <v>223</v>
      </c>
      <c r="B38" s="115"/>
      <c r="C38" s="104">
        <v>0</v>
      </c>
      <c r="D38" s="116"/>
      <c r="E38" s="301">
        <v>0</v>
      </c>
      <c r="F38" s="324">
        <v>0</v>
      </c>
      <c r="L38" s="301"/>
      <c r="M38" s="324"/>
    </row>
    <row r="39" spans="1:13" ht="15">
      <c r="A39" s="114" t="s">
        <v>224</v>
      </c>
      <c r="B39" s="115"/>
      <c r="C39" s="104">
        <v>331958875168</v>
      </c>
      <c r="D39" s="116"/>
      <c r="E39" s="301">
        <f>319335797407+12623077761</f>
        <v>331958875168</v>
      </c>
      <c r="F39" s="324">
        <v>273555089485</v>
      </c>
      <c r="L39" s="301"/>
      <c r="M39" s="324"/>
    </row>
    <row r="40" spans="1:13" ht="15">
      <c r="A40" s="114" t="s">
        <v>225</v>
      </c>
      <c r="B40" s="115"/>
      <c r="C40" s="104">
        <v>31372773</v>
      </c>
      <c r="D40" s="116"/>
      <c r="E40" s="301">
        <v>31372773</v>
      </c>
      <c r="F40" s="324">
        <v>592294910</v>
      </c>
      <c r="L40" s="301"/>
      <c r="M40" s="324"/>
    </row>
    <row r="41" spans="1:13" ht="15">
      <c r="A41" s="114" t="s">
        <v>226</v>
      </c>
      <c r="B41" s="115"/>
      <c r="C41" s="104">
        <v>0</v>
      </c>
      <c r="D41" s="116"/>
      <c r="E41" s="301">
        <v>0</v>
      </c>
      <c r="F41" s="324">
        <v>0</v>
      </c>
      <c r="L41" s="301"/>
      <c r="M41" s="324"/>
    </row>
    <row r="42" spans="1:13" ht="15">
      <c r="A42" s="114" t="s">
        <v>227</v>
      </c>
      <c r="B42" s="115"/>
      <c r="C42" s="104">
        <v>0</v>
      </c>
      <c r="D42" s="116"/>
      <c r="E42" s="301">
        <v>0</v>
      </c>
      <c r="F42" s="324">
        <v>0</v>
      </c>
      <c r="L42" s="301"/>
      <c r="M42" s="324"/>
    </row>
    <row r="43" spans="1:13" ht="15">
      <c r="A43" s="114" t="s">
        <v>228</v>
      </c>
      <c r="B43" s="115"/>
      <c r="C43" s="104">
        <v>0</v>
      </c>
      <c r="D43" s="116"/>
      <c r="E43" s="301">
        <v>0</v>
      </c>
      <c r="F43" s="324">
        <v>0</v>
      </c>
      <c r="L43" s="301"/>
      <c r="M43" s="324"/>
    </row>
    <row r="44" spans="1:13" ht="15">
      <c r="A44" s="114" t="s">
        <v>229</v>
      </c>
      <c r="B44" s="115"/>
      <c r="C44" s="104">
        <v>0</v>
      </c>
      <c r="D44" s="116"/>
      <c r="E44" s="301">
        <v>0</v>
      </c>
      <c r="F44" s="324">
        <v>0</v>
      </c>
      <c r="L44" s="301"/>
      <c r="M44" s="324"/>
    </row>
    <row r="45" spans="1:13" ht="15.75" thickBot="1">
      <c r="A45" s="121" t="s">
        <v>230</v>
      </c>
      <c r="B45" s="122"/>
      <c r="C45" s="123">
        <v>333187576626</v>
      </c>
      <c r="D45" s="124">
        <v>0</v>
      </c>
      <c r="E45" s="125">
        <v>333187576626</v>
      </c>
      <c r="F45" s="137">
        <f>SUM(F36:F44)</f>
        <v>275809427750</v>
      </c>
      <c r="L45" s="125"/>
      <c r="M45" s="137"/>
    </row>
    <row r="46" spans="1:13" ht="15">
      <c r="A46" s="138" t="s">
        <v>231</v>
      </c>
      <c r="B46" s="139"/>
      <c r="E46" s="140"/>
      <c r="F46" s="140"/>
      <c r="L46" s="140"/>
      <c r="M46" s="140"/>
    </row>
    <row r="47" spans="1:13" ht="15.75" thickBot="1">
      <c r="A47" s="138"/>
      <c r="B47" s="139"/>
      <c r="E47" s="140"/>
      <c r="F47" s="107" t="s">
        <v>122</v>
      </c>
      <c r="L47" s="140"/>
      <c r="M47" s="107"/>
    </row>
    <row r="48" spans="1:13" ht="15">
      <c r="A48" s="135" t="s">
        <v>232</v>
      </c>
      <c r="B48" s="109"/>
      <c r="C48" s="110" t="s">
        <v>4</v>
      </c>
      <c r="D48" s="111" t="s">
        <v>5</v>
      </c>
      <c r="E48" s="112" t="s">
        <v>6</v>
      </c>
      <c r="F48" s="113" t="s">
        <v>7</v>
      </c>
      <c r="L48" s="112"/>
      <c r="M48" s="113"/>
    </row>
    <row r="49" spans="1:13" ht="15">
      <c r="A49" s="131" t="s">
        <v>233</v>
      </c>
      <c r="B49" s="139"/>
      <c r="C49" s="104">
        <v>0</v>
      </c>
      <c r="D49" s="116">
        <v>0</v>
      </c>
      <c r="E49" s="132">
        <v>0</v>
      </c>
      <c r="F49" s="133">
        <v>0</v>
      </c>
      <c r="G49" s="141"/>
      <c r="H49" s="435"/>
      <c r="L49" s="132"/>
      <c r="M49" s="133"/>
    </row>
    <row r="50" spans="1:13" ht="15">
      <c r="A50" s="131" t="s">
        <v>234</v>
      </c>
      <c r="B50" s="139"/>
      <c r="C50" s="104">
        <v>0</v>
      </c>
      <c r="D50" s="116">
        <v>0</v>
      </c>
      <c r="E50" s="132">
        <v>0</v>
      </c>
      <c r="F50" s="324">
        <v>0</v>
      </c>
      <c r="G50" s="141"/>
      <c r="H50" s="435"/>
      <c r="L50" s="132"/>
      <c r="M50" s="324"/>
    </row>
    <row r="51" spans="1:13" ht="15.75" thickBot="1">
      <c r="A51" s="121" t="s">
        <v>206</v>
      </c>
      <c r="B51" s="142"/>
      <c r="C51" s="143">
        <v>0</v>
      </c>
      <c r="D51" s="144">
        <v>0</v>
      </c>
      <c r="E51" s="145">
        <v>0</v>
      </c>
      <c r="F51" s="146">
        <v>0</v>
      </c>
      <c r="G51" s="141"/>
      <c r="H51" s="435"/>
      <c r="L51" s="145"/>
      <c r="M51" s="146"/>
    </row>
    <row r="52" spans="1:13" ht="15">
      <c r="A52" s="147"/>
      <c r="B52" s="128"/>
      <c r="C52" s="129"/>
      <c r="D52" s="129"/>
      <c r="E52" s="130"/>
      <c r="F52" s="130"/>
      <c r="G52" s="141"/>
      <c r="H52" s="435"/>
      <c r="L52" s="130"/>
      <c r="M52" s="130"/>
    </row>
    <row r="53" spans="1:13" ht="15.75" thickBot="1">
      <c r="A53" s="147"/>
      <c r="B53" s="128"/>
      <c r="C53" s="129"/>
      <c r="D53" s="129"/>
      <c r="E53" s="130"/>
      <c r="F53" s="107" t="s">
        <v>122</v>
      </c>
      <c r="G53" s="141"/>
      <c r="H53" s="435"/>
      <c r="L53" s="130"/>
      <c r="M53" s="107"/>
    </row>
    <row r="54" spans="1:13" ht="15">
      <c r="A54" s="135" t="s">
        <v>235</v>
      </c>
      <c r="B54" s="109"/>
      <c r="C54" s="110" t="s">
        <v>4</v>
      </c>
      <c r="D54" s="111" t="s">
        <v>5</v>
      </c>
      <c r="E54" s="112" t="s">
        <v>6</v>
      </c>
      <c r="F54" s="113" t="s">
        <v>7</v>
      </c>
      <c r="L54" s="112"/>
      <c r="M54" s="113"/>
    </row>
    <row r="55" spans="1:13" ht="15">
      <c r="A55" s="131" t="s">
        <v>236</v>
      </c>
      <c r="B55" s="115"/>
      <c r="C55" s="104">
        <v>0</v>
      </c>
      <c r="D55" s="116">
        <v>0</v>
      </c>
      <c r="E55" s="132">
        <v>0</v>
      </c>
      <c r="F55" s="324">
        <v>0</v>
      </c>
      <c r="L55" s="132"/>
      <c r="M55" s="324"/>
    </row>
    <row r="56" spans="1:13" ht="15">
      <c r="A56" s="131" t="s">
        <v>237</v>
      </c>
      <c r="B56" s="115"/>
      <c r="C56" s="104">
        <v>0</v>
      </c>
      <c r="D56" s="116">
        <v>0</v>
      </c>
      <c r="E56" s="132">
        <v>0</v>
      </c>
      <c r="F56" s="324">
        <v>0</v>
      </c>
      <c r="L56" s="132"/>
      <c r="M56" s="324"/>
    </row>
    <row r="57" spans="1:13" ht="15">
      <c r="A57" s="131" t="s">
        <v>238</v>
      </c>
      <c r="B57" s="115"/>
      <c r="C57" s="104">
        <v>0</v>
      </c>
      <c r="D57" s="116">
        <v>0</v>
      </c>
      <c r="E57" s="132">
        <v>0</v>
      </c>
      <c r="F57" s="133">
        <v>0</v>
      </c>
      <c r="L57" s="132"/>
      <c r="M57" s="133"/>
    </row>
    <row r="58" spans="1:13" ht="15">
      <c r="A58" s="131" t="s">
        <v>239</v>
      </c>
      <c r="B58" s="115"/>
      <c r="C58" s="104">
        <v>0</v>
      </c>
      <c r="D58" s="116">
        <v>0</v>
      </c>
      <c r="E58" s="132">
        <v>0</v>
      </c>
      <c r="F58" s="324">
        <v>0</v>
      </c>
      <c r="L58" s="132"/>
      <c r="M58" s="324"/>
    </row>
    <row r="59" spans="1:13" ht="15.75" thickBot="1">
      <c r="A59" s="121" t="s">
        <v>206</v>
      </c>
      <c r="B59" s="122"/>
      <c r="C59" s="123">
        <v>0</v>
      </c>
      <c r="D59" s="124">
        <v>0</v>
      </c>
      <c r="E59" s="125">
        <v>0</v>
      </c>
      <c r="F59" s="126">
        <v>0</v>
      </c>
      <c r="L59" s="125"/>
      <c r="M59" s="126"/>
    </row>
    <row r="61" spans="6:13" ht="15.75" thickBot="1">
      <c r="F61" s="107" t="s">
        <v>122</v>
      </c>
      <c r="M61" s="107"/>
    </row>
    <row r="62" spans="1:13" ht="15">
      <c r="A62" s="108" t="s">
        <v>240</v>
      </c>
      <c r="B62" s="109"/>
      <c r="C62" s="110" t="s">
        <v>4</v>
      </c>
      <c r="D62" s="111" t="s">
        <v>5</v>
      </c>
      <c r="E62" s="112" t="s">
        <v>6</v>
      </c>
      <c r="F62" s="113" t="s">
        <v>7</v>
      </c>
      <c r="H62" s="437" t="s">
        <v>546</v>
      </c>
      <c r="I62" s="438" t="s">
        <v>6</v>
      </c>
      <c r="J62" s="438" t="s">
        <v>7</v>
      </c>
      <c r="L62" s="112"/>
      <c r="M62" s="113"/>
    </row>
    <row r="63" spans="1:35" s="103" customFormat="1" ht="15" thickBot="1">
      <c r="A63" s="148" t="s">
        <v>241</v>
      </c>
      <c r="B63" s="122"/>
      <c r="C63" s="123">
        <v>9002798332</v>
      </c>
      <c r="D63" s="124"/>
      <c r="E63" s="125">
        <v>9002798332</v>
      </c>
      <c r="F63" s="126">
        <v>7645748785</v>
      </c>
      <c r="H63" s="439" t="s">
        <v>547</v>
      </c>
      <c r="I63" s="440">
        <f>SUM(I64:I85)</f>
        <v>9002798332</v>
      </c>
      <c r="J63" s="440">
        <f>SUM(J64:J85)</f>
        <v>7645748785</v>
      </c>
      <c r="K63" s="437"/>
      <c r="L63" s="125"/>
      <c r="M63" s="126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</row>
    <row r="64" ht="15">
      <c r="H64" s="441" t="s">
        <v>548</v>
      </c>
    </row>
    <row r="65" spans="6:13" ht="30.75" thickBot="1">
      <c r="F65" s="107" t="s">
        <v>122</v>
      </c>
      <c r="H65" s="442" t="s">
        <v>549</v>
      </c>
      <c r="I65" s="339">
        <v>9002798332</v>
      </c>
      <c r="J65" s="339">
        <v>7645748785</v>
      </c>
      <c r="M65" s="107"/>
    </row>
    <row r="66" spans="1:13" ht="15">
      <c r="A66" s="135" t="s">
        <v>242</v>
      </c>
      <c r="B66" s="109"/>
      <c r="C66" s="110" t="s">
        <v>4</v>
      </c>
      <c r="D66" s="111" t="s">
        <v>5</v>
      </c>
      <c r="E66" s="112" t="s">
        <v>6</v>
      </c>
      <c r="F66" s="113" t="s">
        <v>7</v>
      </c>
      <c r="H66" s="442" t="s">
        <v>550</v>
      </c>
      <c r="I66" s="339">
        <v>0</v>
      </c>
      <c r="J66" s="339">
        <v>0</v>
      </c>
      <c r="L66" s="112"/>
      <c r="M66" s="113"/>
    </row>
    <row r="67" spans="1:13" ht="15">
      <c r="A67" s="131" t="s">
        <v>243</v>
      </c>
      <c r="B67" s="139"/>
      <c r="C67" s="104">
        <v>0</v>
      </c>
      <c r="D67" s="116"/>
      <c r="E67" s="132">
        <v>0</v>
      </c>
      <c r="F67" s="133">
        <v>0</v>
      </c>
      <c r="H67" s="442" t="s">
        <v>550</v>
      </c>
      <c r="I67" s="339">
        <v>0</v>
      </c>
      <c r="J67" s="339">
        <v>0</v>
      </c>
      <c r="L67" s="132"/>
      <c r="M67" s="133"/>
    </row>
    <row r="68" spans="1:13" ht="15">
      <c r="A68" s="131" t="s">
        <v>244</v>
      </c>
      <c r="B68" s="115"/>
      <c r="C68" s="104">
        <v>0</v>
      </c>
      <c r="D68" s="116"/>
      <c r="E68" s="132">
        <v>0</v>
      </c>
      <c r="F68" s="133">
        <v>0</v>
      </c>
      <c r="H68" s="442" t="s">
        <v>550</v>
      </c>
      <c r="I68" s="339">
        <v>0</v>
      </c>
      <c r="J68" s="339">
        <v>0</v>
      </c>
      <c r="L68" s="132"/>
      <c r="M68" s="133"/>
    </row>
    <row r="69" spans="1:13" ht="15">
      <c r="A69" s="136" t="s">
        <v>245</v>
      </c>
      <c r="B69" s="115"/>
      <c r="C69" s="104">
        <v>0</v>
      </c>
      <c r="D69" s="116"/>
      <c r="E69" s="301">
        <v>0</v>
      </c>
      <c r="F69" s="324">
        <v>0</v>
      </c>
      <c r="H69" s="442" t="s">
        <v>550</v>
      </c>
      <c r="I69" s="339">
        <v>0</v>
      </c>
      <c r="J69" s="339">
        <v>0</v>
      </c>
      <c r="L69" s="301"/>
      <c r="M69" s="324"/>
    </row>
    <row r="70" spans="1:13" ht="15">
      <c r="A70" s="131" t="s">
        <v>246</v>
      </c>
      <c r="B70" s="115"/>
      <c r="C70" s="104">
        <v>0</v>
      </c>
      <c r="D70" s="116">
        <v>0</v>
      </c>
      <c r="E70" s="132">
        <v>0</v>
      </c>
      <c r="F70" s="133">
        <v>0</v>
      </c>
      <c r="H70" s="442" t="s">
        <v>550</v>
      </c>
      <c r="I70" s="339">
        <v>0</v>
      </c>
      <c r="J70" s="339">
        <v>0</v>
      </c>
      <c r="L70" s="132"/>
      <c r="M70" s="133"/>
    </row>
    <row r="71" spans="1:13" ht="15">
      <c r="A71" s="131" t="s">
        <v>247</v>
      </c>
      <c r="B71" s="115"/>
      <c r="C71" s="104">
        <v>458286700</v>
      </c>
      <c r="D71" s="116"/>
      <c r="E71" s="132">
        <v>458286700</v>
      </c>
      <c r="F71" s="133">
        <v>458286700</v>
      </c>
      <c r="H71" s="442" t="s">
        <v>550</v>
      </c>
      <c r="I71" s="339">
        <v>0</v>
      </c>
      <c r="J71" s="339">
        <v>0</v>
      </c>
      <c r="L71" s="132"/>
      <c r="M71" s="133"/>
    </row>
    <row r="72" spans="1:13" ht="15.75" thickBot="1">
      <c r="A72" s="121" t="s">
        <v>206</v>
      </c>
      <c r="B72" s="122"/>
      <c r="C72" s="123">
        <v>458286700</v>
      </c>
      <c r="D72" s="124">
        <v>0</v>
      </c>
      <c r="E72" s="125">
        <v>458286700</v>
      </c>
      <c r="F72" s="126">
        <v>458286700</v>
      </c>
      <c r="H72" s="442" t="s">
        <v>550</v>
      </c>
      <c r="I72" s="339">
        <v>0</v>
      </c>
      <c r="J72" s="339">
        <v>0</v>
      </c>
      <c r="L72" s="125"/>
      <c r="M72" s="126"/>
    </row>
    <row r="73" spans="8:10" ht="15">
      <c r="H73" s="442" t="s">
        <v>550</v>
      </c>
      <c r="I73" s="339">
        <v>0</v>
      </c>
      <c r="J73" s="339">
        <v>0</v>
      </c>
    </row>
    <row r="74" spans="1:13" ht="15.75" thickBot="1">
      <c r="A74" s="147"/>
      <c r="B74" s="128"/>
      <c r="C74" s="129"/>
      <c r="D74" s="129"/>
      <c r="E74" s="130"/>
      <c r="F74" s="107" t="s">
        <v>122</v>
      </c>
      <c r="H74" s="442" t="s">
        <v>550</v>
      </c>
      <c r="I74" s="339">
        <v>0</v>
      </c>
      <c r="J74" s="339">
        <v>0</v>
      </c>
      <c r="L74" s="130"/>
      <c r="M74" s="107"/>
    </row>
    <row r="75" spans="1:13" ht="15">
      <c r="A75" s="135" t="s">
        <v>248</v>
      </c>
      <c r="B75" s="109"/>
      <c r="C75" s="110" t="s">
        <v>4</v>
      </c>
      <c r="D75" s="111" t="s">
        <v>5</v>
      </c>
      <c r="E75" s="112" t="s">
        <v>6</v>
      </c>
      <c r="F75" s="113" t="s">
        <v>7</v>
      </c>
      <c r="H75" s="442" t="s">
        <v>550</v>
      </c>
      <c r="I75" s="339">
        <v>0</v>
      </c>
      <c r="J75" s="339">
        <v>0</v>
      </c>
      <c r="L75" s="112"/>
      <c r="M75" s="113"/>
    </row>
    <row r="76" spans="1:13" ht="15">
      <c r="A76" s="149" t="s">
        <v>249</v>
      </c>
      <c r="B76" s="150"/>
      <c r="C76" s="151"/>
      <c r="D76" s="152"/>
      <c r="E76" s="153"/>
      <c r="F76" s="154"/>
      <c r="H76" s="442" t="s">
        <v>550</v>
      </c>
      <c r="I76" s="339">
        <v>0</v>
      </c>
      <c r="J76" s="339">
        <v>0</v>
      </c>
      <c r="L76" s="153"/>
      <c r="M76" s="154"/>
    </row>
    <row r="77" spans="1:13" ht="15">
      <c r="A77" s="155" t="s">
        <v>250</v>
      </c>
      <c r="B77" s="115"/>
      <c r="C77" s="104">
        <v>27541089062</v>
      </c>
      <c r="D77" s="116"/>
      <c r="E77" s="301">
        <f>835838432+16837727446+9867523184</f>
        <v>27541089062</v>
      </c>
      <c r="F77" s="324">
        <v>698797611</v>
      </c>
      <c r="H77" s="442" t="s">
        <v>550</v>
      </c>
      <c r="I77" s="339">
        <v>0</v>
      </c>
      <c r="J77" s="339">
        <v>0</v>
      </c>
      <c r="L77" s="301"/>
      <c r="M77" s="324"/>
    </row>
    <row r="78" spans="1:13" ht="15">
      <c r="A78" s="156" t="s">
        <v>251</v>
      </c>
      <c r="B78" s="115"/>
      <c r="C78" s="104">
        <v>32482053317</v>
      </c>
      <c r="D78" s="116">
        <v>0</v>
      </c>
      <c r="E78" s="132">
        <v>32482053317</v>
      </c>
      <c r="F78" s="133">
        <v>100903209014</v>
      </c>
      <c r="H78" s="442" t="s">
        <v>550</v>
      </c>
      <c r="I78" s="339">
        <v>0</v>
      </c>
      <c r="J78" s="339">
        <v>0</v>
      </c>
      <c r="L78" s="132"/>
      <c r="M78" s="133"/>
    </row>
    <row r="79" spans="1:13" ht="15">
      <c r="A79" s="155" t="s">
        <v>252</v>
      </c>
      <c r="B79" s="115"/>
      <c r="C79" s="104">
        <v>5000000000</v>
      </c>
      <c r="D79" s="116"/>
      <c r="E79" s="301">
        <v>5000000000</v>
      </c>
      <c r="F79" s="324">
        <v>500000000</v>
      </c>
      <c r="H79" s="442" t="s">
        <v>550</v>
      </c>
      <c r="I79" s="339">
        <v>0</v>
      </c>
      <c r="J79" s="339">
        <v>0</v>
      </c>
      <c r="L79" s="301"/>
      <c r="M79" s="324"/>
    </row>
    <row r="80" spans="1:13" ht="15">
      <c r="A80" s="149" t="s">
        <v>253</v>
      </c>
      <c r="B80" s="150"/>
      <c r="C80" s="151"/>
      <c r="D80" s="152"/>
      <c r="E80" s="153"/>
      <c r="F80" s="154"/>
      <c r="H80" s="442" t="s">
        <v>550</v>
      </c>
      <c r="I80" s="339">
        <v>0</v>
      </c>
      <c r="J80" s="339">
        <v>0</v>
      </c>
      <c r="L80" s="153"/>
      <c r="M80" s="154"/>
    </row>
    <row r="81" spans="1:13" ht="15">
      <c r="A81" s="155" t="s">
        <v>254</v>
      </c>
      <c r="B81" s="115"/>
      <c r="C81" s="104">
        <v>1314320000</v>
      </c>
      <c r="D81" s="116"/>
      <c r="E81" s="301">
        <v>1314320000</v>
      </c>
      <c r="F81" s="324">
        <f>4224320000-70000000</f>
        <v>4154320000</v>
      </c>
      <c r="H81" s="442" t="s">
        <v>550</v>
      </c>
      <c r="I81" s="339">
        <v>0</v>
      </c>
      <c r="J81" s="339">
        <v>0</v>
      </c>
      <c r="L81" s="301"/>
      <c r="M81" s="324"/>
    </row>
    <row r="82" spans="1:13" ht="15">
      <c r="A82" s="156" t="s">
        <v>255</v>
      </c>
      <c r="B82" s="115"/>
      <c r="C82" s="104">
        <v>0</v>
      </c>
      <c r="D82" s="116">
        <v>0</v>
      </c>
      <c r="E82" s="132">
        <v>0</v>
      </c>
      <c r="F82" s="133">
        <v>0</v>
      </c>
      <c r="H82" s="442" t="s">
        <v>550</v>
      </c>
      <c r="I82" s="339">
        <v>0</v>
      </c>
      <c r="J82" s="339">
        <v>0</v>
      </c>
      <c r="L82" s="132"/>
      <c r="M82" s="133"/>
    </row>
    <row r="83" spans="1:13" ht="15">
      <c r="A83" s="155" t="s">
        <v>256</v>
      </c>
      <c r="B83" s="115"/>
      <c r="C83" s="104">
        <v>0</v>
      </c>
      <c r="D83" s="116"/>
      <c r="E83" s="301">
        <v>0</v>
      </c>
      <c r="F83" s="324">
        <v>0</v>
      </c>
      <c r="H83" s="442" t="s">
        <v>550</v>
      </c>
      <c r="I83" s="339">
        <v>0</v>
      </c>
      <c r="J83" s="339">
        <v>0</v>
      </c>
      <c r="L83" s="301"/>
      <c r="M83" s="324"/>
    </row>
    <row r="84" spans="1:13" ht="15.75" thickBot="1">
      <c r="A84" s="121" t="s">
        <v>206</v>
      </c>
      <c r="B84" s="122"/>
      <c r="C84" s="123">
        <v>38796373317</v>
      </c>
      <c r="D84" s="124">
        <v>0</v>
      </c>
      <c r="E84" s="125">
        <v>66337462379</v>
      </c>
      <c r="F84" s="126">
        <v>106256326625</v>
      </c>
      <c r="H84" s="442" t="s">
        <v>550</v>
      </c>
      <c r="I84" s="339">
        <v>0</v>
      </c>
      <c r="J84" s="339">
        <v>0</v>
      </c>
      <c r="L84" s="125"/>
      <c r="M84" s="126"/>
    </row>
    <row r="85" spans="1:13" ht="15">
      <c r="A85" s="138"/>
      <c r="B85" s="139"/>
      <c r="E85" s="140" t="s">
        <v>257</v>
      </c>
      <c r="F85" s="140"/>
      <c r="L85" s="140"/>
      <c r="M85" s="140"/>
    </row>
    <row r="86" spans="1:13" ht="15.75" thickBot="1">
      <c r="A86" s="157"/>
      <c r="B86" s="128"/>
      <c r="C86" s="129"/>
      <c r="D86" s="129"/>
      <c r="E86" s="130"/>
      <c r="F86" s="107" t="s">
        <v>122</v>
      </c>
      <c r="L86" s="130"/>
      <c r="M86" s="107"/>
    </row>
    <row r="87" spans="1:13" ht="15">
      <c r="A87" s="158" t="s">
        <v>258</v>
      </c>
      <c r="B87" s="109"/>
      <c r="C87" s="110" t="s">
        <v>4</v>
      </c>
      <c r="D87" s="111" t="s">
        <v>5</v>
      </c>
      <c r="E87" s="112" t="s">
        <v>6</v>
      </c>
      <c r="F87" s="113" t="s">
        <v>7</v>
      </c>
      <c r="L87" s="112"/>
      <c r="M87" s="113"/>
    </row>
    <row r="88" spans="1:13" ht="15">
      <c r="A88" s="136" t="s">
        <v>259</v>
      </c>
      <c r="B88" s="115"/>
      <c r="C88" s="104">
        <v>0</v>
      </c>
      <c r="D88" s="116"/>
      <c r="E88" s="301">
        <v>0</v>
      </c>
      <c r="F88" s="324">
        <v>0</v>
      </c>
      <c r="L88" s="301"/>
      <c r="M88" s="324"/>
    </row>
    <row r="89" spans="1:13" ht="15">
      <c r="A89" s="136" t="s">
        <v>260</v>
      </c>
      <c r="B89" s="115"/>
      <c r="C89" s="104">
        <v>0</v>
      </c>
      <c r="D89" s="116"/>
      <c r="E89" s="301">
        <v>0</v>
      </c>
      <c r="F89" s="324">
        <v>0</v>
      </c>
      <c r="L89" s="301"/>
      <c r="M89" s="324"/>
    </row>
    <row r="90" spans="1:13" ht="15">
      <c r="A90" s="136" t="s">
        <v>261</v>
      </c>
      <c r="B90" s="115"/>
      <c r="C90" s="104">
        <v>0</v>
      </c>
      <c r="D90" s="116"/>
      <c r="E90" s="301">
        <v>0</v>
      </c>
      <c r="F90" s="324">
        <v>0</v>
      </c>
      <c r="L90" s="301"/>
      <c r="M90" s="324"/>
    </row>
    <row r="91" spans="1:13" ht="15">
      <c r="A91" s="160" t="s">
        <v>262</v>
      </c>
      <c r="B91" s="115"/>
      <c r="C91" s="104">
        <v>0</v>
      </c>
      <c r="D91" s="116"/>
      <c r="E91" s="301">
        <v>0</v>
      </c>
      <c r="F91" s="324">
        <v>0</v>
      </c>
      <c r="L91" s="301"/>
      <c r="M91" s="324"/>
    </row>
    <row r="92" spans="1:13" ht="15.75" thickBot="1">
      <c r="A92" s="121" t="s">
        <v>206</v>
      </c>
      <c r="B92" s="122"/>
      <c r="C92" s="123">
        <v>0</v>
      </c>
      <c r="D92" s="124">
        <v>0</v>
      </c>
      <c r="E92" s="125">
        <v>0</v>
      </c>
      <c r="F92" s="126">
        <v>0</v>
      </c>
      <c r="L92" s="125"/>
      <c r="M92" s="126"/>
    </row>
    <row r="93" spans="1:13" ht="15">
      <c r="A93" s="147"/>
      <c r="B93" s="128"/>
      <c r="C93" s="129"/>
      <c r="D93" s="129"/>
      <c r="E93" s="130"/>
      <c r="F93" s="130"/>
      <c r="L93" s="130"/>
      <c r="M93" s="130"/>
    </row>
    <row r="94" spans="1:13" ht="15.75" thickBot="1">
      <c r="A94" s="157"/>
      <c r="B94" s="128"/>
      <c r="C94" s="129"/>
      <c r="D94" s="129"/>
      <c r="E94" s="130"/>
      <c r="F94" s="107" t="s">
        <v>122</v>
      </c>
      <c r="L94" s="130"/>
      <c r="M94" s="107"/>
    </row>
    <row r="95" spans="1:13" ht="15">
      <c r="A95" s="108" t="s">
        <v>263</v>
      </c>
      <c r="B95" s="109"/>
      <c r="C95" s="110" t="s">
        <v>4</v>
      </c>
      <c r="D95" s="111" t="s">
        <v>5</v>
      </c>
      <c r="E95" s="112" t="s">
        <v>6</v>
      </c>
      <c r="F95" s="113" t="s">
        <v>7</v>
      </c>
      <c r="L95" s="112"/>
      <c r="M95" s="113"/>
    </row>
    <row r="96" spans="1:13" ht="15">
      <c r="A96" s="161" t="s">
        <v>264</v>
      </c>
      <c r="B96" s="162"/>
      <c r="C96" s="163">
        <v>0</v>
      </c>
      <c r="D96" s="116">
        <v>0</v>
      </c>
      <c r="E96" s="132">
        <v>0</v>
      </c>
      <c r="F96" s="133">
        <v>0</v>
      </c>
      <c r="L96" s="132"/>
      <c r="M96" s="133"/>
    </row>
    <row r="97" spans="1:13" ht="15">
      <c r="A97" s="164" t="s">
        <v>265</v>
      </c>
      <c r="B97" s="118"/>
      <c r="C97" s="119">
        <v>0</v>
      </c>
      <c r="D97" s="116">
        <v>0</v>
      </c>
      <c r="E97" s="132">
        <v>0</v>
      </c>
      <c r="F97" s="324">
        <v>0</v>
      </c>
      <c r="L97" s="132"/>
      <c r="M97" s="324"/>
    </row>
    <row r="98" spans="1:13" ht="15.75" thickBot="1">
      <c r="A98" s="121" t="s">
        <v>206</v>
      </c>
      <c r="B98" s="122"/>
      <c r="C98" s="123">
        <v>0</v>
      </c>
      <c r="D98" s="124">
        <v>0</v>
      </c>
      <c r="E98" s="125">
        <v>0</v>
      </c>
      <c r="F98" s="126">
        <v>0</v>
      </c>
      <c r="L98" s="125"/>
      <c r="M98" s="126"/>
    </row>
    <row r="99" spans="1:13" ht="15">
      <c r="A99" s="147"/>
      <c r="B99" s="128"/>
      <c r="C99" s="129"/>
      <c r="D99" s="129"/>
      <c r="E99" s="130"/>
      <c r="F99" s="130"/>
      <c r="L99" s="130"/>
      <c r="M99" s="130"/>
    </row>
    <row r="100" spans="1:13" ht="15.75" thickBot="1">
      <c r="A100" s="147"/>
      <c r="B100" s="128"/>
      <c r="C100" s="129"/>
      <c r="D100" s="129"/>
      <c r="E100" s="130"/>
      <c r="F100" s="107" t="s">
        <v>122</v>
      </c>
      <c r="L100" s="130"/>
      <c r="M100" s="107"/>
    </row>
    <row r="101" spans="1:13" ht="15">
      <c r="A101" s="108" t="s">
        <v>266</v>
      </c>
      <c r="B101" s="109"/>
      <c r="C101" s="110" t="s">
        <v>4</v>
      </c>
      <c r="D101" s="111" t="s">
        <v>5</v>
      </c>
      <c r="E101" s="112" t="s">
        <v>6</v>
      </c>
      <c r="F101" s="113" t="s">
        <v>7</v>
      </c>
      <c r="L101" s="112"/>
      <c r="M101" s="113"/>
    </row>
    <row r="102" spans="1:13" ht="15">
      <c r="A102" s="114" t="s">
        <v>267</v>
      </c>
      <c r="B102" s="115"/>
      <c r="C102" s="104">
        <v>0</v>
      </c>
      <c r="D102" s="116"/>
      <c r="E102" s="301">
        <v>0</v>
      </c>
      <c r="F102" s="324">
        <v>0</v>
      </c>
      <c r="L102" s="301"/>
      <c r="M102" s="324"/>
    </row>
    <row r="103" spans="1:13" ht="15">
      <c r="A103" s="114" t="s">
        <v>268</v>
      </c>
      <c r="B103" s="115"/>
      <c r="C103" s="104">
        <v>172890021</v>
      </c>
      <c r="D103" s="116"/>
      <c r="E103" s="301">
        <f>167278554+5611467</f>
        <v>172890021</v>
      </c>
      <c r="F103" s="324">
        <v>91212763</v>
      </c>
      <c r="L103" s="301"/>
      <c r="M103" s="324"/>
    </row>
    <row r="104" spans="1:13" ht="15">
      <c r="A104" s="114" t="s">
        <v>269</v>
      </c>
      <c r="B104" s="115"/>
      <c r="C104" s="104">
        <v>432446195</v>
      </c>
      <c r="D104" s="116"/>
      <c r="E104" s="301">
        <f>396250087+8020584+7103160+20219066+853298</f>
        <v>432446195</v>
      </c>
      <c r="F104" s="324">
        <v>1893350751</v>
      </c>
      <c r="L104" s="301"/>
      <c r="M104" s="324"/>
    </row>
    <row r="105" spans="1:13" ht="15">
      <c r="A105" s="114" t="s">
        <v>270</v>
      </c>
      <c r="B105" s="115"/>
      <c r="C105" s="104">
        <v>401095032</v>
      </c>
      <c r="D105" s="116"/>
      <c r="E105" s="301">
        <f>289632450+108700742+2761840</f>
        <v>401095032</v>
      </c>
      <c r="F105" s="324">
        <v>499288746</v>
      </c>
      <c r="L105" s="301"/>
      <c r="M105" s="324"/>
    </row>
    <row r="106" spans="1:13" ht="15">
      <c r="A106" s="165" t="s">
        <v>271</v>
      </c>
      <c r="B106" s="115"/>
      <c r="C106" s="104">
        <v>0</v>
      </c>
      <c r="D106" s="116">
        <v>0</v>
      </c>
      <c r="E106" s="132">
        <v>0</v>
      </c>
      <c r="F106" s="324">
        <v>0</v>
      </c>
      <c r="L106" s="132"/>
      <c r="M106" s="324"/>
    </row>
    <row r="107" spans="1:13" ht="15">
      <c r="A107" s="165" t="s">
        <v>272</v>
      </c>
      <c r="B107" s="115"/>
      <c r="C107" s="104">
        <v>0</v>
      </c>
      <c r="D107" s="116">
        <v>0</v>
      </c>
      <c r="E107" s="132">
        <v>0</v>
      </c>
      <c r="F107" s="324">
        <v>0</v>
      </c>
      <c r="L107" s="132"/>
      <c r="M107" s="324"/>
    </row>
    <row r="108" spans="1:13" ht="15">
      <c r="A108" s="165" t="s">
        <v>273</v>
      </c>
      <c r="B108" s="115"/>
      <c r="C108" s="104">
        <v>0</v>
      </c>
      <c r="D108" s="116">
        <v>0</v>
      </c>
      <c r="E108" s="132">
        <v>0</v>
      </c>
      <c r="F108" s="324">
        <v>36643982190</v>
      </c>
      <c r="L108" s="132"/>
      <c r="M108" s="324"/>
    </row>
    <row r="109" spans="1:13" ht="15">
      <c r="A109" s="165" t="s">
        <v>274</v>
      </c>
      <c r="B109" s="118"/>
      <c r="C109" s="119">
        <v>134994178689</v>
      </c>
      <c r="D109" s="120">
        <v>0</v>
      </c>
      <c r="E109" s="134">
        <v>134994178689</v>
      </c>
      <c r="F109" s="326">
        <v>52108263175</v>
      </c>
      <c r="L109" s="134"/>
      <c r="M109" s="326"/>
    </row>
    <row r="110" spans="1:13" ht="15.75" thickBot="1">
      <c r="A110" s="121" t="s">
        <v>206</v>
      </c>
      <c r="B110" s="122"/>
      <c r="C110" s="123">
        <v>136000609937</v>
      </c>
      <c r="D110" s="124">
        <v>0</v>
      </c>
      <c r="E110" s="125">
        <v>136000609937</v>
      </c>
      <c r="F110" s="126">
        <v>91236097625</v>
      </c>
      <c r="H110" s="443"/>
      <c r="L110" s="125"/>
      <c r="M110" s="126"/>
    </row>
    <row r="111" spans="1:13" ht="15">
      <c r="A111" s="127"/>
      <c r="B111" s="128"/>
      <c r="C111" s="129"/>
      <c r="D111" s="129"/>
      <c r="E111" s="130"/>
      <c r="F111" s="130"/>
      <c r="L111" s="130"/>
      <c r="M111" s="130"/>
    </row>
    <row r="112" spans="1:13" ht="15.75" thickBot="1">
      <c r="A112" s="127"/>
      <c r="B112" s="128"/>
      <c r="C112" s="129"/>
      <c r="D112" s="129"/>
      <c r="E112" s="130"/>
      <c r="F112" s="107" t="s">
        <v>122</v>
      </c>
      <c r="L112" s="130"/>
      <c r="M112" s="107"/>
    </row>
    <row r="113" spans="1:13" ht="15">
      <c r="A113" s="108" t="s">
        <v>275</v>
      </c>
      <c r="B113" s="109"/>
      <c r="C113" s="110" t="s">
        <v>4</v>
      </c>
      <c r="D113" s="111" t="s">
        <v>5</v>
      </c>
      <c r="E113" s="112" t="s">
        <v>6</v>
      </c>
      <c r="F113" s="113" t="s">
        <v>7</v>
      </c>
      <c r="L113" s="112"/>
      <c r="M113" s="113"/>
    </row>
    <row r="114" spans="1:13" ht="15">
      <c r="A114" s="131" t="s">
        <v>276</v>
      </c>
      <c r="B114" s="115"/>
      <c r="C114" s="104">
        <v>0</v>
      </c>
      <c r="D114" s="116">
        <v>0</v>
      </c>
      <c r="E114" s="132">
        <v>0</v>
      </c>
      <c r="F114" s="133">
        <v>0</v>
      </c>
      <c r="L114" s="132"/>
      <c r="M114" s="133"/>
    </row>
    <row r="115" spans="1:13" ht="15">
      <c r="A115" s="131" t="s">
        <v>277</v>
      </c>
      <c r="B115" s="115"/>
      <c r="C115" s="104">
        <v>0</v>
      </c>
      <c r="D115" s="116">
        <v>0</v>
      </c>
      <c r="E115" s="132">
        <v>0</v>
      </c>
      <c r="F115" s="326">
        <v>0</v>
      </c>
      <c r="L115" s="132"/>
      <c r="M115" s="326"/>
    </row>
    <row r="116" spans="1:13" ht="15.75" thickBot="1">
      <c r="A116" s="121" t="s">
        <v>206</v>
      </c>
      <c r="B116" s="122"/>
      <c r="C116" s="123">
        <v>0</v>
      </c>
      <c r="D116" s="124">
        <v>0</v>
      </c>
      <c r="E116" s="125">
        <v>0</v>
      </c>
      <c r="F116" s="126">
        <v>0</v>
      </c>
      <c r="L116" s="125"/>
      <c r="M116" s="126"/>
    </row>
    <row r="117" ht="15">
      <c r="A117" s="2"/>
    </row>
    <row r="118" spans="1:13" ht="15.75" thickBot="1">
      <c r="A118" s="2"/>
      <c r="F118" s="107" t="s">
        <v>122</v>
      </c>
      <c r="H118" s="444"/>
      <c r="I118" s="445"/>
      <c r="J118" s="445"/>
      <c r="M118" s="107"/>
    </row>
    <row r="119" spans="1:13" ht="15">
      <c r="A119" s="108" t="s">
        <v>278</v>
      </c>
      <c r="B119" s="109"/>
      <c r="C119" s="110" t="s">
        <v>4</v>
      </c>
      <c r="D119" s="111" t="s">
        <v>5</v>
      </c>
      <c r="E119" s="112" t="s">
        <v>6</v>
      </c>
      <c r="F119" s="113" t="s">
        <v>7</v>
      </c>
      <c r="L119" s="112"/>
      <c r="M119" s="113"/>
    </row>
    <row r="120" spans="1:13" ht="15">
      <c r="A120" s="446" t="s">
        <v>279</v>
      </c>
      <c r="B120" s="115"/>
      <c r="C120" s="104">
        <v>2799845000</v>
      </c>
      <c r="D120" s="116"/>
      <c r="E120" s="301">
        <f>2799845000</f>
        <v>2799845000</v>
      </c>
      <c r="F120" s="324">
        <v>5298540000</v>
      </c>
      <c r="L120" s="301"/>
      <c r="M120" s="324"/>
    </row>
    <row r="121" spans="1:13" ht="15">
      <c r="A121" s="165" t="s">
        <v>280</v>
      </c>
      <c r="B121" s="115"/>
      <c r="C121" s="104">
        <v>0</v>
      </c>
      <c r="D121" s="116">
        <v>0</v>
      </c>
      <c r="E121" s="132">
        <v>0</v>
      </c>
      <c r="F121" s="133">
        <v>0</v>
      </c>
      <c r="L121" s="132"/>
      <c r="M121" s="133"/>
    </row>
    <row r="122" spans="1:13" ht="15">
      <c r="A122" s="136" t="s">
        <v>281</v>
      </c>
      <c r="B122" s="118"/>
      <c r="C122" s="119">
        <v>0</v>
      </c>
      <c r="D122" s="120"/>
      <c r="E122" s="325">
        <v>0</v>
      </c>
      <c r="F122" s="326">
        <v>0</v>
      </c>
      <c r="L122" s="325"/>
      <c r="M122" s="326"/>
    </row>
    <row r="123" spans="1:13" ht="15.75" thickBot="1">
      <c r="A123" s="121" t="s">
        <v>206</v>
      </c>
      <c r="B123" s="122"/>
      <c r="C123" s="123">
        <v>2799845000</v>
      </c>
      <c r="D123" s="124">
        <v>0</v>
      </c>
      <c r="E123" s="125">
        <v>2799845000</v>
      </c>
      <c r="F123" s="126">
        <v>5298540000</v>
      </c>
      <c r="G123" s="166"/>
      <c r="H123" s="436"/>
      <c r="L123" s="125"/>
      <c r="M123" s="126"/>
    </row>
    <row r="124" spans="1:7" ht="15">
      <c r="A124" s="167" t="s">
        <v>282</v>
      </c>
      <c r="G124" s="166"/>
    </row>
    <row r="125" spans="1:7" ht="15">
      <c r="A125" s="168"/>
      <c r="G125" s="166"/>
    </row>
    <row r="126" spans="1:13" ht="15.75" thickBot="1">
      <c r="A126" s="169"/>
      <c r="F126" s="107" t="s">
        <v>122</v>
      </c>
      <c r="G126" s="166"/>
      <c r="M126" s="107"/>
    </row>
    <row r="127" spans="1:13" ht="15">
      <c r="A127" s="108" t="s">
        <v>283</v>
      </c>
      <c r="B127" s="109"/>
      <c r="C127" s="110" t="s">
        <v>4</v>
      </c>
      <c r="D127" s="111" t="s">
        <v>5</v>
      </c>
      <c r="E127" s="112" t="s">
        <v>6</v>
      </c>
      <c r="F127" s="113" t="s">
        <v>7</v>
      </c>
      <c r="G127" s="166"/>
      <c r="H127" s="436"/>
      <c r="L127" s="112"/>
      <c r="M127" s="113"/>
    </row>
    <row r="128" spans="1:13" ht="15">
      <c r="A128" s="170" t="s">
        <v>284</v>
      </c>
      <c r="B128" s="115"/>
      <c r="C128" s="104">
        <v>0</v>
      </c>
      <c r="D128" s="116"/>
      <c r="E128" s="301">
        <v>0</v>
      </c>
      <c r="F128" s="324">
        <v>0</v>
      </c>
      <c r="G128" s="166"/>
      <c r="L128" s="301"/>
      <c r="M128" s="324"/>
    </row>
    <row r="129" spans="1:13" ht="15">
      <c r="A129" s="170" t="s">
        <v>285</v>
      </c>
      <c r="B129" s="115"/>
      <c r="C129" s="104">
        <v>0</v>
      </c>
      <c r="D129" s="116"/>
      <c r="E129" s="301">
        <v>0</v>
      </c>
      <c r="F129" s="324">
        <v>0</v>
      </c>
      <c r="G129" s="166"/>
      <c r="H129" s="443"/>
      <c r="L129" s="301"/>
      <c r="M129" s="324"/>
    </row>
    <row r="130" spans="1:13" ht="15">
      <c r="A130" s="170" t="s">
        <v>286</v>
      </c>
      <c r="B130" s="118"/>
      <c r="C130" s="119">
        <v>0</v>
      </c>
      <c r="D130" s="120"/>
      <c r="E130" s="325">
        <v>0</v>
      </c>
      <c r="F130" s="326">
        <v>0</v>
      </c>
      <c r="L130" s="325"/>
      <c r="M130" s="326"/>
    </row>
    <row r="131" spans="1:13" ht="15.75" thickBot="1">
      <c r="A131" s="121" t="s">
        <v>287</v>
      </c>
      <c r="B131" s="122"/>
      <c r="C131" s="123">
        <v>0</v>
      </c>
      <c r="D131" s="124">
        <v>0</v>
      </c>
      <c r="E131" s="125">
        <v>0</v>
      </c>
      <c r="F131" s="126">
        <v>0</v>
      </c>
      <c r="L131" s="125"/>
      <c r="M131" s="126"/>
    </row>
    <row r="133" spans="6:13" ht="15.75" thickBot="1">
      <c r="F133" s="107" t="s">
        <v>122</v>
      </c>
      <c r="M133" s="107"/>
    </row>
    <row r="134" spans="1:13" ht="15">
      <c r="A134" s="108" t="s">
        <v>288</v>
      </c>
      <c r="B134" s="109"/>
      <c r="C134" s="110" t="s">
        <v>4</v>
      </c>
      <c r="D134" s="111" t="s">
        <v>5</v>
      </c>
      <c r="E134" s="112" t="s">
        <v>6</v>
      </c>
      <c r="F134" s="113" t="s">
        <v>7</v>
      </c>
      <c r="G134" s="141"/>
      <c r="H134" s="435"/>
      <c r="L134" s="112"/>
      <c r="M134" s="113"/>
    </row>
    <row r="135" spans="1:13" ht="15">
      <c r="A135" s="114" t="s">
        <v>289</v>
      </c>
      <c r="B135" s="139"/>
      <c r="C135" s="104">
        <v>0</v>
      </c>
      <c r="D135" s="116">
        <v>0</v>
      </c>
      <c r="E135" s="132">
        <v>0</v>
      </c>
      <c r="F135" s="133">
        <v>0</v>
      </c>
      <c r="G135" s="2"/>
      <c r="H135" s="447"/>
      <c r="L135" s="132"/>
      <c r="M135" s="133"/>
    </row>
    <row r="136" spans="1:13" ht="15">
      <c r="A136" s="114" t="s">
        <v>290</v>
      </c>
      <c r="B136" s="115"/>
      <c r="C136" s="104">
        <v>0</v>
      </c>
      <c r="D136" s="116"/>
      <c r="E136" s="301">
        <v>0</v>
      </c>
      <c r="F136" s="324">
        <v>0</v>
      </c>
      <c r="G136" s="2"/>
      <c r="H136" s="447"/>
      <c r="L136" s="301"/>
      <c r="M136" s="324"/>
    </row>
    <row r="137" spans="1:13" ht="15">
      <c r="A137" s="114" t="s">
        <v>291</v>
      </c>
      <c r="B137" s="115"/>
      <c r="C137" s="104">
        <v>0</v>
      </c>
      <c r="D137" s="116"/>
      <c r="E137" s="301">
        <v>0</v>
      </c>
      <c r="F137" s="324">
        <v>0</v>
      </c>
      <c r="G137" s="2"/>
      <c r="H137" s="447"/>
      <c r="L137" s="301"/>
      <c r="M137" s="324"/>
    </row>
    <row r="138" spans="1:13" ht="30.75" customHeight="1">
      <c r="A138" s="114" t="s">
        <v>292</v>
      </c>
      <c r="B138" s="139"/>
      <c r="C138" s="104">
        <v>0</v>
      </c>
      <c r="D138" s="116">
        <v>0</v>
      </c>
      <c r="E138" s="132">
        <v>0</v>
      </c>
      <c r="F138" s="133">
        <v>0</v>
      </c>
      <c r="L138" s="132"/>
      <c r="M138" s="133"/>
    </row>
    <row r="139" spans="1:13" ht="15">
      <c r="A139" s="114" t="s">
        <v>293</v>
      </c>
      <c r="B139" s="115"/>
      <c r="C139" s="104">
        <v>0</v>
      </c>
      <c r="D139" s="116"/>
      <c r="E139" s="301">
        <v>0</v>
      </c>
      <c r="F139" s="324">
        <v>0</v>
      </c>
      <c r="L139" s="301"/>
      <c r="M139" s="324"/>
    </row>
    <row r="140" spans="1:13" ht="15">
      <c r="A140" s="114" t="s">
        <v>294</v>
      </c>
      <c r="B140" s="115"/>
      <c r="C140" s="104">
        <v>0</v>
      </c>
      <c r="D140" s="116"/>
      <c r="E140" s="301">
        <v>0</v>
      </c>
      <c r="F140" s="324">
        <v>0</v>
      </c>
      <c r="L140" s="301"/>
      <c r="M140" s="324"/>
    </row>
    <row r="141" spans="1:13" ht="15.75" thickBot="1">
      <c r="A141" s="171" t="s">
        <v>295</v>
      </c>
      <c r="B141" s="172"/>
      <c r="C141" s="173">
        <v>0</v>
      </c>
      <c r="D141" s="174"/>
      <c r="E141" s="327">
        <v>0</v>
      </c>
      <c r="F141" s="328">
        <v>0</v>
      </c>
      <c r="L141" s="327"/>
      <c r="M141" s="328"/>
    </row>
    <row r="142" spans="1:13" ht="15">
      <c r="A142" s="138"/>
      <c r="B142" s="139"/>
      <c r="E142" s="140"/>
      <c r="F142" s="140"/>
      <c r="L142" s="140"/>
      <c r="M142" s="140"/>
    </row>
    <row r="143" spans="1:13" ht="15.75" thickBot="1">
      <c r="A143" s="138"/>
      <c r="B143" s="139"/>
      <c r="E143" s="140"/>
      <c r="F143" s="107" t="s">
        <v>122</v>
      </c>
      <c r="L143" s="140"/>
      <c r="M143" s="107"/>
    </row>
    <row r="144" spans="1:13" ht="15">
      <c r="A144" s="108" t="s">
        <v>296</v>
      </c>
      <c r="B144" s="109"/>
      <c r="C144" s="110" t="s">
        <v>4</v>
      </c>
      <c r="D144" s="111" t="s">
        <v>5</v>
      </c>
      <c r="E144" s="112" t="s">
        <v>543</v>
      </c>
      <c r="F144" s="113" t="s">
        <v>297</v>
      </c>
      <c r="L144" s="112"/>
      <c r="M144" s="113"/>
    </row>
    <row r="145" spans="1:13" ht="15">
      <c r="A145" s="136" t="s">
        <v>298</v>
      </c>
      <c r="B145" s="115"/>
      <c r="C145" s="104">
        <v>26042387855</v>
      </c>
      <c r="D145" s="116"/>
      <c r="E145" s="301">
        <f>23066428118+2975959737</f>
        <v>26042387855</v>
      </c>
      <c r="F145" s="324">
        <v>31909897495</v>
      </c>
      <c r="L145" s="301"/>
      <c r="M145" s="324"/>
    </row>
    <row r="146" spans="1:13" ht="15">
      <c r="A146" s="136" t="s">
        <v>299</v>
      </c>
      <c r="B146" s="115"/>
      <c r="C146" s="104">
        <v>0</v>
      </c>
      <c r="D146" s="116"/>
      <c r="E146" s="301">
        <v>0</v>
      </c>
      <c r="F146" s="324">
        <v>0</v>
      </c>
      <c r="L146" s="301"/>
      <c r="M146" s="324"/>
    </row>
    <row r="147" spans="1:13" ht="30">
      <c r="A147" s="136" t="s">
        <v>300</v>
      </c>
      <c r="B147" s="139"/>
      <c r="C147" s="104">
        <v>388724074900</v>
      </c>
      <c r="D147" s="116">
        <v>0</v>
      </c>
      <c r="E147" s="132">
        <v>388724074900</v>
      </c>
      <c r="F147" s="133">
        <v>325978417391</v>
      </c>
      <c r="L147" s="132"/>
      <c r="M147" s="133"/>
    </row>
    <row r="148" spans="1:13" ht="30">
      <c r="A148" s="175" t="s">
        <v>301</v>
      </c>
      <c r="B148" s="115"/>
      <c r="C148" s="104">
        <v>388724074900</v>
      </c>
      <c r="D148" s="116"/>
      <c r="E148" s="301">
        <f>388724074900+21132193636-21132193636</f>
        <v>388724074900</v>
      </c>
      <c r="F148" s="324">
        <v>325978417391</v>
      </c>
      <c r="L148" s="301"/>
      <c r="M148" s="324"/>
    </row>
    <row r="149" spans="1:13" ht="30">
      <c r="A149" s="175" t="s">
        <v>302</v>
      </c>
      <c r="B149" s="115"/>
      <c r="C149" s="104">
        <v>0</v>
      </c>
      <c r="D149" s="116"/>
      <c r="E149" s="301">
        <v>0</v>
      </c>
      <c r="F149" s="324">
        <v>0</v>
      </c>
      <c r="L149" s="301"/>
      <c r="M149" s="324"/>
    </row>
    <row r="150" spans="1:13" ht="15.75" thickBot="1">
      <c r="A150" s="121" t="s">
        <v>206</v>
      </c>
      <c r="B150" s="122"/>
      <c r="C150" s="123">
        <v>414766462755</v>
      </c>
      <c r="D150" s="124">
        <v>0</v>
      </c>
      <c r="E150" s="125">
        <v>414766462755</v>
      </c>
      <c r="F150" s="126">
        <v>357888314886</v>
      </c>
      <c r="L150" s="125"/>
      <c r="M150" s="126"/>
    </row>
    <row r="151" ht="15">
      <c r="A151" s="138"/>
    </row>
    <row r="152" spans="1:13" ht="15.75" thickBot="1">
      <c r="A152" s="138"/>
      <c r="B152" s="139"/>
      <c r="E152" s="140"/>
      <c r="F152" s="107" t="s">
        <v>122</v>
      </c>
      <c r="L152" s="140"/>
      <c r="M152" s="107"/>
    </row>
    <row r="153" spans="1:13" ht="15">
      <c r="A153" s="108" t="s">
        <v>303</v>
      </c>
      <c r="B153" s="109"/>
      <c r="C153" s="110" t="s">
        <v>4</v>
      </c>
      <c r="D153" s="111" t="s">
        <v>5</v>
      </c>
      <c r="E153" s="112" t="s">
        <v>543</v>
      </c>
      <c r="F153" s="113" t="s">
        <v>297</v>
      </c>
      <c r="L153" s="112"/>
      <c r="M153" s="113"/>
    </row>
    <row r="154" spans="1:13" ht="15">
      <c r="A154" s="114" t="s">
        <v>304</v>
      </c>
      <c r="B154" s="115"/>
      <c r="C154" s="104">
        <v>0</v>
      </c>
      <c r="D154" s="116"/>
      <c r="E154" s="301">
        <v>0</v>
      </c>
      <c r="F154" s="324">
        <v>0</v>
      </c>
      <c r="L154" s="301"/>
      <c r="M154" s="324"/>
    </row>
    <row r="155" spans="1:13" ht="15">
      <c r="A155" s="114" t="s">
        <v>305</v>
      </c>
      <c r="B155" s="115"/>
      <c r="C155" s="104">
        <v>0</v>
      </c>
      <c r="D155" s="116"/>
      <c r="E155" s="301">
        <v>0</v>
      </c>
      <c r="F155" s="324">
        <v>0</v>
      </c>
      <c r="L155" s="301"/>
      <c r="M155" s="324"/>
    </row>
    <row r="156" spans="1:13" ht="15">
      <c r="A156" s="114" t="s">
        <v>306</v>
      </c>
      <c r="B156" s="115"/>
      <c r="C156" s="104">
        <v>0</v>
      </c>
      <c r="D156" s="116"/>
      <c r="E156" s="301">
        <v>0</v>
      </c>
      <c r="F156" s="324">
        <v>0</v>
      </c>
      <c r="L156" s="301"/>
      <c r="M156" s="324"/>
    </row>
    <row r="157" spans="1:13" ht="15">
      <c r="A157" s="114" t="s">
        <v>307</v>
      </c>
      <c r="B157" s="115"/>
      <c r="C157" s="104">
        <v>0</v>
      </c>
      <c r="D157" s="116"/>
      <c r="E157" s="301">
        <v>0</v>
      </c>
      <c r="F157" s="324">
        <v>0</v>
      </c>
      <c r="L157" s="301"/>
      <c r="M157" s="324"/>
    </row>
    <row r="158" spans="1:13" ht="15">
      <c r="A158" s="114" t="s">
        <v>308</v>
      </c>
      <c r="B158" s="115"/>
      <c r="C158" s="104">
        <v>0</v>
      </c>
      <c r="D158" s="116"/>
      <c r="E158" s="301">
        <v>0</v>
      </c>
      <c r="F158" s="324">
        <v>0</v>
      </c>
      <c r="L158" s="301"/>
      <c r="M158" s="324"/>
    </row>
    <row r="159" spans="1:13" ht="15">
      <c r="A159" s="114" t="s">
        <v>309</v>
      </c>
      <c r="B159" s="115"/>
      <c r="C159" s="104">
        <v>0</v>
      </c>
      <c r="D159" s="116"/>
      <c r="E159" s="301">
        <v>0</v>
      </c>
      <c r="F159" s="324">
        <v>0</v>
      </c>
      <c r="L159" s="301"/>
      <c r="M159" s="324"/>
    </row>
    <row r="160" spans="1:13" ht="15.75" thickBot="1">
      <c r="A160" s="121" t="s">
        <v>206</v>
      </c>
      <c r="B160" s="122"/>
      <c r="C160" s="123">
        <v>0</v>
      </c>
      <c r="D160" s="124">
        <v>0</v>
      </c>
      <c r="E160" s="125">
        <v>0</v>
      </c>
      <c r="F160" s="126">
        <v>0</v>
      </c>
      <c r="L160" s="125"/>
      <c r="M160" s="126"/>
    </row>
    <row r="161" spans="1:13" ht="15">
      <c r="A161" s="138"/>
      <c r="B161" s="139"/>
      <c r="E161" s="140"/>
      <c r="F161" s="140"/>
      <c r="L161" s="140"/>
      <c r="M161" s="140"/>
    </row>
    <row r="162" spans="1:13" ht="15.75" thickBot="1">
      <c r="A162" s="138"/>
      <c r="B162" s="139"/>
      <c r="E162" s="140"/>
      <c r="F162" s="107" t="s">
        <v>122</v>
      </c>
      <c r="L162" s="140"/>
      <c r="M162" s="107"/>
    </row>
    <row r="163" spans="1:13" ht="15">
      <c r="A163" s="108" t="s">
        <v>310</v>
      </c>
      <c r="B163" s="109"/>
      <c r="C163" s="110" t="s">
        <v>4</v>
      </c>
      <c r="D163" s="111" t="s">
        <v>5</v>
      </c>
      <c r="E163" s="112" t="s">
        <v>543</v>
      </c>
      <c r="F163" s="113" t="s">
        <v>297</v>
      </c>
      <c r="L163" s="112"/>
      <c r="M163" s="113"/>
    </row>
    <row r="164" spans="1:13" ht="15">
      <c r="A164" s="176" t="s">
        <v>311</v>
      </c>
      <c r="B164" s="115"/>
      <c r="C164" s="104">
        <v>358621484965</v>
      </c>
      <c r="D164" s="116"/>
      <c r="E164" s="301">
        <f>360227531681+19526146920-21132193636</f>
        <v>358621484965</v>
      </c>
      <c r="F164" s="324">
        <v>304566612603</v>
      </c>
      <c r="L164" s="301"/>
      <c r="M164" s="324"/>
    </row>
    <row r="165" spans="1:13" ht="15">
      <c r="A165" s="176" t="s">
        <v>312</v>
      </c>
      <c r="B165" s="115"/>
      <c r="C165" s="104">
        <v>24882652889</v>
      </c>
      <c r="D165" s="116"/>
      <c r="E165" s="301">
        <f>22027818700+2854834189</f>
        <v>24882652889</v>
      </c>
      <c r="F165" s="324">
        <v>25392110707</v>
      </c>
      <c r="L165" s="301"/>
      <c r="M165" s="324"/>
    </row>
    <row r="166" spans="1:13" ht="15">
      <c r="A166" s="176" t="s">
        <v>313</v>
      </c>
      <c r="B166" s="115"/>
      <c r="C166" s="104">
        <v>0</v>
      </c>
      <c r="D166" s="116"/>
      <c r="E166" s="301">
        <v>0</v>
      </c>
      <c r="F166" s="324">
        <v>0</v>
      </c>
      <c r="L166" s="301"/>
      <c r="M166" s="324"/>
    </row>
    <row r="167" spans="1:35" s="103" customFormat="1" ht="30">
      <c r="A167" s="176" t="s">
        <v>314</v>
      </c>
      <c r="B167" s="115"/>
      <c r="C167" s="104">
        <v>0</v>
      </c>
      <c r="D167" s="116"/>
      <c r="E167" s="301">
        <v>0</v>
      </c>
      <c r="F167" s="324">
        <v>0</v>
      </c>
      <c r="H167" s="437"/>
      <c r="I167" s="448"/>
      <c r="J167" s="448"/>
      <c r="K167" s="437"/>
      <c r="L167" s="301"/>
      <c r="M167" s="324"/>
      <c r="N167" s="437"/>
      <c r="O167" s="437"/>
      <c r="P167" s="437"/>
      <c r="Q167" s="437"/>
      <c r="R167" s="437"/>
      <c r="S167" s="437"/>
      <c r="T167" s="437"/>
      <c r="U167" s="437"/>
      <c r="V167" s="437"/>
      <c r="W167" s="437"/>
      <c r="X167" s="437"/>
      <c r="Y167" s="437"/>
      <c r="Z167" s="437"/>
      <c r="AA167" s="437"/>
      <c r="AB167" s="437"/>
      <c r="AC167" s="437"/>
      <c r="AD167" s="437"/>
      <c r="AE167" s="437"/>
      <c r="AF167" s="437"/>
      <c r="AG167" s="437"/>
      <c r="AH167" s="437"/>
      <c r="AI167" s="437"/>
    </row>
    <row r="168" spans="1:13" ht="15">
      <c r="A168" s="136" t="s">
        <v>315</v>
      </c>
      <c r="B168" s="115"/>
      <c r="C168" s="104">
        <v>0</v>
      </c>
      <c r="D168" s="116"/>
      <c r="E168" s="301">
        <v>0</v>
      </c>
      <c r="F168" s="324">
        <v>0</v>
      </c>
      <c r="L168" s="301"/>
      <c r="M168" s="324"/>
    </row>
    <row r="169" spans="1:13" ht="15">
      <c r="A169" s="176" t="s">
        <v>316</v>
      </c>
      <c r="B169" s="115"/>
      <c r="C169" s="104">
        <v>0</v>
      </c>
      <c r="D169" s="116"/>
      <c r="E169" s="301">
        <v>0</v>
      </c>
      <c r="F169" s="324">
        <v>0</v>
      </c>
      <c r="L169" s="301"/>
      <c r="M169" s="324"/>
    </row>
    <row r="170" spans="1:13" ht="15">
      <c r="A170" s="176" t="s">
        <v>317</v>
      </c>
      <c r="B170" s="115"/>
      <c r="C170" s="104">
        <v>0</v>
      </c>
      <c r="D170" s="116"/>
      <c r="E170" s="301">
        <v>0</v>
      </c>
      <c r="F170" s="324">
        <v>0</v>
      </c>
      <c r="L170" s="301"/>
      <c r="M170" s="324"/>
    </row>
    <row r="171" spans="1:13" ht="15">
      <c r="A171" s="176" t="s">
        <v>318</v>
      </c>
      <c r="B171" s="118"/>
      <c r="C171" s="119">
        <v>0</v>
      </c>
      <c r="D171" s="120"/>
      <c r="E171" s="325">
        <v>0</v>
      </c>
      <c r="F171" s="326">
        <v>0</v>
      </c>
      <c r="L171" s="325"/>
      <c r="M171" s="326"/>
    </row>
    <row r="172" spans="1:13" ht="15.75" thickBot="1">
      <c r="A172" s="121" t="s">
        <v>206</v>
      </c>
      <c r="B172" s="122"/>
      <c r="C172" s="123">
        <v>383504137854</v>
      </c>
      <c r="D172" s="124">
        <v>0</v>
      </c>
      <c r="E172" s="125">
        <v>383504137854</v>
      </c>
      <c r="F172" s="126">
        <v>329958723310</v>
      </c>
      <c r="L172" s="125"/>
      <c r="M172" s="126"/>
    </row>
    <row r="174" spans="6:13" ht="15.75" thickBot="1">
      <c r="F174" s="107" t="s">
        <v>122</v>
      </c>
      <c r="M174" s="107"/>
    </row>
    <row r="175" spans="1:13" ht="15">
      <c r="A175" s="108" t="s">
        <v>319</v>
      </c>
      <c r="B175" s="109"/>
      <c r="C175" s="110" t="s">
        <v>4</v>
      </c>
      <c r="D175" s="111" t="s">
        <v>5</v>
      </c>
      <c r="E175" s="112" t="s">
        <v>543</v>
      </c>
      <c r="F175" s="113" t="s">
        <v>297</v>
      </c>
      <c r="L175" s="112"/>
      <c r="M175" s="113"/>
    </row>
    <row r="176" spans="1:13" ht="15">
      <c r="A176" s="176" t="s">
        <v>320</v>
      </c>
      <c r="B176" s="115"/>
      <c r="C176" s="104">
        <v>6142916972</v>
      </c>
      <c r="D176" s="116"/>
      <c r="E176" s="301">
        <f>6468211793-E178+436904437+2800742</f>
        <v>6142916972</v>
      </c>
      <c r="F176" s="324">
        <f>5590709033-F178</f>
        <v>4825709033</v>
      </c>
      <c r="L176" s="301"/>
      <c r="M176" s="324"/>
    </row>
    <row r="177" spans="1:13" ht="15">
      <c r="A177" s="176" t="s">
        <v>321</v>
      </c>
      <c r="B177" s="115"/>
      <c r="C177" s="104">
        <v>0</v>
      </c>
      <c r="D177" s="116"/>
      <c r="E177" s="301">
        <v>0</v>
      </c>
      <c r="F177" s="324">
        <v>0</v>
      </c>
      <c r="L177" s="301"/>
      <c r="M177" s="324"/>
    </row>
    <row r="178" spans="1:35" s="103" customFormat="1" ht="15">
      <c r="A178" s="176" t="s">
        <v>322</v>
      </c>
      <c r="B178" s="115"/>
      <c r="C178" s="104">
        <v>765000000</v>
      </c>
      <c r="D178" s="116"/>
      <c r="E178" s="301">
        <v>765000000</v>
      </c>
      <c r="F178" s="324">
        <v>765000000</v>
      </c>
      <c r="H178" s="437"/>
      <c r="I178" s="448"/>
      <c r="J178" s="448"/>
      <c r="K178" s="437"/>
      <c r="L178" s="301"/>
      <c r="M178" s="324"/>
      <c r="N178" s="437"/>
      <c r="O178" s="437"/>
      <c r="P178" s="437"/>
      <c r="Q178" s="437"/>
      <c r="R178" s="437"/>
      <c r="S178" s="437"/>
      <c r="T178" s="437"/>
      <c r="U178" s="437"/>
      <c r="V178" s="437"/>
      <c r="W178" s="437"/>
      <c r="X178" s="437"/>
      <c r="Y178" s="437"/>
      <c r="Z178" s="437"/>
      <c r="AA178" s="437"/>
      <c r="AB178" s="437"/>
      <c r="AC178" s="437"/>
      <c r="AD178" s="437"/>
      <c r="AE178" s="437"/>
      <c r="AF178" s="437"/>
      <c r="AG178" s="437"/>
      <c r="AH178" s="437"/>
      <c r="AI178" s="437"/>
    </row>
    <row r="179" spans="1:13" ht="15">
      <c r="A179" s="176" t="s">
        <v>323</v>
      </c>
      <c r="B179" s="115"/>
      <c r="C179" s="104">
        <v>0</v>
      </c>
      <c r="D179" s="116"/>
      <c r="E179" s="301">
        <v>0</v>
      </c>
      <c r="F179" s="324">
        <v>0</v>
      </c>
      <c r="L179" s="301"/>
      <c r="M179" s="324"/>
    </row>
    <row r="180" spans="1:13" ht="15">
      <c r="A180" s="176" t="s">
        <v>324</v>
      </c>
      <c r="B180" s="115"/>
      <c r="C180" s="104">
        <v>0</v>
      </c>
      <c r="D180" s="116"/>
      <c r="E180" s="301">
        <v>0</v>
      </c>
      <c r="F180" s="324">
        <v>0</v>
      </c>
      <c r="L180" s="301"/>
      <c r="M180" s="324"/>
    </row>
    <row r="181" spans="1:13" ht="15">
      <c r="A181" s="176" t="s">
        <v>325</v>
      </c>
      <c r="B181" s="115"/>
      <c r="C181" s="104">
        <v>0</v>
      </c>
      <c r="D181" s="116"/>
      <c r="E181" s="301">
        <v>0</v>
      </c>
      <c r="F181" s="324">
        <v>0</v>
      </c>
      <c r="L181" s="301"/>
      <c r="M181" s="324"/>
    </row>
    <row r="182" spans="1:13" ht="15">
      <c r="A182" s="176" t="s">
        <v>326</v>
      </c>
      <c r="B182" s="115"/>
      <c r="C182" s="104">
        <v>0</v>
      </c>
      <c r="D182" s="116"/>
      <c r="E182" s="301">
        <v>0</v>
      </c>
      <c r="F182" s="324">
        <v>0</v>
      </c>
      <c r="L182" s="301"/>
      <c r="M182" s="324"/>
    </row>
    <row r="183" spans="1:13" ht="15">
      <c r="A183" s="176" t="s">
        <v>327</v>
      </c>
      <c r="B183" s="118"/>
      <c r="C183" s="119">
        <v>0</v>
      </c>
      <c r="D183" s="120"/>
      <c r="E183" s="325">
        <v>0</v>
      </c>
      <c r="F183" s="326">
        <v>0</v>
      </c>
      <c r="L183" s="325"/>
      <c r="M183" s="326"/>
    </row>
    <row r="184" spans="1:13" ht="15.75" thickBot="1">
      <c r="A184" s="121" t="s">
        <v>206</v>
      </c>
      <c r="B184" s="122"/>
      <c r="C184" s="123">
        <v>6907916972</v>
      </c>
      <c r="D184" s="124">
        <v>0</v>
      </c>
      <c r="E184" s="125">
        <v>6907916972</v>
      </c>
      <c r="F184" s="126">
        <v>5590709033</v>
      </c>
      <c r="L184" s="125"/>
      <c r="M184" s="126"/>
    </row>
    <row r="186" spans="6:13" ht="15.75" thickBot="1">
      <c r="F186" s="107" t="s">
        <v>122</v>
      </c>
      <c r="M186" s="107"/>
    </row>
    <row r="187" spans="1:13" ht="15">
      <c r="A187" s="108" t="s">
        <v>328</v>
      </c>
      <c r="B187" s="109"/>
      <c r="C187" s="110" t="s">
        <v>4</v>
      </c>
      <c r="D187" s="111" t="s">
        <v>5</v>
      </c>
      <c r="E187" s="112" t="s">
        <v>543</v>
      </c>
      <c r="F187" s="113" t="s">
        <v>297</v>
      </c>
      <c r="L187" s="112"/>
      <c r="M187" s="113"/>
    </row>
    <row r="188" spans="1:13" ht="15">
      <c r="A188" s="176" t="s">
        <v>329</v>
      </c>
      <c r="B188" s="115"/>
      <c r="C188" s="104">
        <v>13823025739</v>
      </c>
      <c r="D188" s="116"/>
      <c r="E188" s="301">
        <v>13823025739</v>
      </c>
      <c r="F188" s="324">
        <f>9101975879-458286700</f>
        <v>8643689179</v>
      </c>
      <c r="L188" s="301"/>
      <c r="M188" s="324"/>
    </row>
    <row r="189" spans="1:13" ht="15">
      <c r="A189" s="176" t="s">
        <v>330</v>
      </c>
      <c r="B189" s="115"/>
      <c r="C189" s="104">
        <v>0</v>
      </c>
      <c r="D189" s="116"/>
      <c r="E189" s="301">
        <v>0</v>
      </c>
      <c r="F189" s="324">
        <v>0</v>
      </c>
      <c r="L189" s="301"/>
      <c r="M189" s="324"/>
    </row>
    <row r="190" spans="1:13" ht="15">
      <c r="A190" s="176" t="s">
        <v>331</v>
      </c>
      <c r="B190" s="115"/>
      <c r="C190" s="104">
        <v>0</v>
      </c>
      <c r="D190" s="116"/>
      <c r="E190" s="301">
        <v>0</v>
      </c>
      <c r="F190" s="324">
        <v>0</v>
      </c>
      <c r="L190" s="301"/>
      <c r="M190" s="324"/>
    </row>
    <row r="191" spans="1:13" ht="15">
      <c r="A191" s="176" t="s">
        <v>332</v>
      </c>
      <c r="B191" s="115"/>
      <c r="C191" s="104">
        <v>0</v>
      </c>
      <c r="D191" s="116"/>
      <c r="E191" s="301">
        <v>0</v>
      </c>
      <c r="F191" s="324">
        <v>0</v>
      </c>
      <c r="L191" s="301"/>
      <c r="M191" s="324"/>
    </row>
    <row r="192" spans="1:13" ht="15">
      <c r="A192" s="176" t="s">
        <v>333</v>
      </c>
      <c r="B192" s="115"/>
      <c r="C192" s="104">
        <v>0</v>
      </c>
      <c r="D192" s="116"/>
      <c r="E192" s="301">
        <v>0</v>
      </c>
      <c r="F192" s="324">
        <v>0</v>
      </c>
      <c r="L192" s="301"/>
      <c r="M192" s="324"/>
    </row>
    <row r="193" spans="1:13" ht="15">
      <c r="A193" s="176" t="s">
        <v>334</v>
      </c>
      <c r="B193" s="115"/>
      <c r="C193" s="104">
        <v>0</v>
      </c>
      <c r="D193" s="116"/>
      <c r="E193" s="301">
        <v>0</v>
      </c>
      <c r="F193" s="324">
        <v>0</v>
      </c>
      <c r="H193" s="449" t="s">
        <v>551</v>
      </c>
      <c r="I193" s="438" t="s">
        <v>543</v>
      </c>
      <c r="J193" s="438" t="s">
        <v>297</v>
      </c>
      <c r="L193" s="301"/>
      <c r="M193" s="324"/>
    </row>
    <row r="194" spans="1:13" ht="15">
      <c r="A194" s="176" t="s">
        <v>335</v>
      </c>
      <c r="B194" s="139"/>
      <c r="C194" s="104">
        <v>0</v>
      </c>
      <c r="D194" s="116"/>
      <c r="E194" s="132">
        <v>0</v>
      </c>
      <c r="F194" s="133">
        <v>458286700</v>
      </c>
      <c r="H194" s="450" t="s">
        <v>547</v>
      </c>
      <c r="I194" s="440">
        <f>SUM(I195:I210)</f>
        <v>0</v>
      </c>
      <c r="J194" s="440">
        <f>SUM(J195:J210)</f>
        <v>458286700</v>
      </c>
      <c r="L194" s="132"/>
      <c r="M194" s="133"/>
    </row>
    <row r="195" spans="1:13" ht="15">
      <c r="A195" s="176" t="s">
        <v>336</v>
      </c>
      <c r="B195" s="118"/>
      <c r="C195" s="119">
        <v>0</v>
      </c>
      <c r="D195" s="120"/>
      <c r="E195" s="325">
        <v>0</v>
      </c>
      <c r="F195" s="326">
        <v>0</v>
      </c>
      <c r="H195" s="159" t="s">
        <v>552</v>
      </c>
      <c r="I195" s="159"/>
      <c r="J195" s="159"/>
      <c r="L195" s="325"/>
      <c r="M195" s="326"/>
    </row>
    <row r="196" spans="1:13" ht="30.75" thickBot="1">
      <c r="A196" s="121" t="s">
        <v>206</v>
      </c>
      <c r="B196" s="122"/>
      <c r="C196" s="123">
        <v>13823025739</v>
      </c>
      <c r="D196" s="124">
        <v>0</v>
      </c>
      <c r="E196" s="125">
        <v>13823025739</v>
      </c>
      <c r="F196" s="126">
        <v>9101975879</v>
      </c>
      <c r="H196" s="442" t="s">
        <v>553</v>
      </c>
      <c r="I196" s="451"/>
      <c r="J196" s="451">
        <v>458286700</v>
      </c>
      <c r="L196" s="125"/>
      <c r="M196" s="126"/>
    </row>
    <row r="197" spans="8:10" ht="15">
      <c r="H197" s="442" t="s">
        <v>550</v>
      </c>
      <c r="I197" s="451">
        <v>0</v>
      </c>
      <c r="J197" s="451">
        <v>0</v>
      </c>
    </row>
    <row r="198" spans="6:13" ht="15.75" thickBot="1">
      <c r="F198" s="107" t="s">
        <v>122</v>
      </c>
      <c r="H198" s="442" t="s">
        <v>550</v>
      </c>
      <c r="I198" s="451">
        <v>0</v>
      </c>
      <c r="J198" s="451">
        <v>0</v>
      </c>
      <c r="M198" s="107"/>
    </row>
    <row r="199" spans="1:13" ht="15">
      <c r="A199" s="108" t="s">
        <v>337</v>
      </c>
      <c r="B199" s="109"/>
      <c r="C199" s="110" t="s">
        <v>4</v>
      </c>
      <c r="D199" s="111" t="s">
        <v>5</v>
      </c>
      <c r="E199" s="112" t="s">
        <v>543</v>
      </c>
      <c r="F199" s="113" t="s">
        <v>297</v>
      </c>
      <c r="H199" s="442" t="s">
        <v>550</v>
      </c>
      <c r="I199" s="451">
        <v>0</v>
      </c>
      <c r="J199" s="451">
        <v>0</v>
      </c>
      <c r="L199" s="112"/>
      <c r="M199" s="113"/>
    </row>
    <row r="200" spans="1:13" ht="15">
      <c r="A200" s="136" t="s">
        <v>338</v>
      </c>
      <c r="B200" s="115"/>
      <c r="C200" s="104">
        <v>0</v>
      </c>
      <c r="D200" s="116"/>
      <c r="E200" s="301">
        <v>0</v>
      </c>
      <c r="F200" s="324">
        <v>0</v>
      </c>
      <c r="H200" s="442" t="s">
        <v>550</v>
      </c>
      <c r="I200" s="451">
        <v>0</v>
      </c>
      <c r="J200" s="451">
        <v>0</v>
      </c>
      <c r="L200" s="301"/>
      <c r="M200" s="324"/>
    </row>
    <row r="201" spans="1:13" ht="15">
      <c r="A201" s="136" t="s">
        <v>339</v>
      </c>
      <c r="B201" s="115"/>
      <c r="C201" s="104">
        <v>0</v>
      </c>
      <c r="D201" s="116"/>
      <c r="E201" s="301">
        <v>0</v>
      </c>
      <c r="F201" s="324">
        <v>0</v>
      </c>
      <c r="H201" s="442" t="s">
        <v>550</v>
      </c>
      <c r="I201" s="451">
        <v>0</v>
      </c>
      <c r="J201" s="451">
        <v>0</v>
      </c>
      <c r="L201" s="301"/>
      <c r="M201" s="324"/>
    </row>
    <row r="202" spans="1:13" ht="15">
      <c r="A202" s="136" t="s">
        <v>340</v>
      </c>
      <c r="B202" s="115"/>
      <c r="C202" s="104">
        <v>0</v>
      </c>
      <c r="D202" s="116"/>
      <c r="E202" s="301">
        <v>0</v>
      </c>
      <c r="F202" s="324">
        <v>0</v>
      </c>
      <c r="H202" s="442" t="s">
        <v>550</v>
      </c>
      <c r="I202" s="451">
        <v>0</v>
      </c>
      <c r="J202" s="451">
        <v>0</v>
      </c>
      <c r="L202" s="301"/>
      <c r="M202" s="324"/>
    </row>
    <row r="203" spans="1:13" ht="15">
      <c r="A203" s="136" t="s">
        <v>341</v>
      </c>
      <c r="B203" s="115"/>
      <c r="C203" s="104">
        <v>0</v>
      </c>
      <c r="D203" s="116"/>
      <c r="E203" s="301">
        <v>0</v>
      </c>
      <c r="F203" s="324">
        <v>0</v>
      </c>
      <c r="H203" s="442" t="s">
        <v>550</v>
      </c>
      <c r="I203" s="451">
        <v>0</v>
      </c>
      <c r="J203" s="451">
        <v>0</v>
      </c>
      <c r="L203" s="301"/>
      <c r="M203" s="324"/>
    </row>
    <row r="204" spans="1:13" ht="15">
      <c r="A204" s="136" t="s">
        <v>342</v>
      </c>
      <c r="B204" s="115"/>
      <c r="C204" s="104">
        <v>0</v>
      </c>
      <c r="D204" s="116"/>
      <c r="E204" s="301">
        <v>0</v>
      </c>
      <c r="F204" s="324">
        <v>0</v>
      </c>
      <c r="H204" s="442" t="s">
        <v>550</v>
      </c>
      <c r="I204" s="451">
        <v>0</v>
      </c>
      <c r="J204" s="451">
        <v>0</v>
      </c>
      <c r="L204" s="301"/>
      <c r="M204" s="324"/>
    </row>
    <row r="205" spans="1:13" ht="15">
      <c r="A205" s="176" t="s">
        <v>343</v>
      </c>
      <c r="B205" s="118"/>
      <c r="C205" s="119">
        <v>0</v>
      </c>
      <c r="D205" s="120"/>
      <c r="E205" s="325">
        <v>0</v>
      </c>
      <c r="F205" s="326">
        <v>0</v>
      </c>
      <c r="H205" s="442" t="s">
        <v>550</v>
      </c>
      <c r="I205" s="451">
        <v>0</v>
      </c>
      <c r="J205" s="451">
        <v>0</v>
      </c>
      <c r="L205" s="325"/>
      <c r="M205" s="326"/>
    </row>
    <row r="206" spans="1:13" ht="15.75" thickBot="1">
      <c r="A206" s="121" t="s">
        <v>206</v>
      </c>
      <c r="B206" s="122"/>
      <c r="C206" s="123">
        <v>0</v>
      </c>
      <c r="D206" s="124">
        <v>0</v>
      </c>
      <c r="E206" s="125">
        <v>0</v>
      </c>
      <c r="F206" s="126">
        <v>0</v>
      </c>
      <c r="H206" s="442" t="s">
        <v>550</v>
      </c>
      <c r="I206" s="451">
        <v>0</v>
      </c>
      <c r="J206" s="451">
        <v>0</v>
      </c>
      <c r="L206" s="125"/>
      <c r="M206" s="126"/>
    </row>
    <row r="207" spans="8:10" ht="15">
      <c r="H207" s="442" t="s">
        <v>550</v>
      </c>
      <c r="I207" s="451">
        <v>0</v>
      </c>
      <c r="J207" s="451">
        <v>0</v>
      </c>
    </row>
    <row r="208" spans="6:13" ht="15.75" thickBot="1">
      <c r="F208" s="107" t="s">
        <v>122</v>
      </c>
      <c r="H208" s="442" t="s">
        <v>550</v>
      </c>
      <c r="I208" s="451">
        <v>0</v>
      </c>
      <c r="J208" s="451">
        <v>0</v>
      </c>
      <c r="M208" s="107"/>
    </row>
    <row r="209" spans="1:13" ht="15">
      <c r="A209" s="108" t="s">
        <v>344</v>
      </c>
      <c r="B209" s="109"/>
      <c r="C209" s="110" t="s">
        <v>4</v>
      </c>
      <c r="D209" s="111" t="s">
        <v>5</v>
      </c>
      <c r="E209" s="112" t="s">
        <v>543</v>
      </c>
      <c r="F209" s="113" t="s">
        <v>297</v>
      </c>
      <c r="H209" s="442" t="s">
        <v>550</v>
      </c>
      <c r="I209" s="451">
        <v>0</v>
      </c>
      <c r="J209" s="451">
        <v>0</v>
      </c>
      <c r="L209" s="112"/>
      <c r="M209" s="113"/>
    </row>
    <row r="210" spans="1:13" ht="15">
      <c r="A210" s="136" t="s">
        <v>338</v>
      </c>
      <c r="B210" s="115"/>
      <c r="C210" s="104">
        <v>8704924476</v>
      </c>
      <c r="D210" s="116"/>
      <c r="E210" s="301">
        <f>8381181648+53116635+270626193</f>
        <v>8704924476</v>
      </c>
      <c r="F210" s="324">
        <v>6067970073</v>
      </c>
      <c r="H210" s="442" t="s">
        <v>550</v>
      </c>
      <c r="I210" s="451">
        <v>0</v>
      </c>
      <c r="J210" s="451">
        <v>0</v>
      </c>
      <c r="L210" s="301"/>
      <c r="M210" s="324"/>
    </row>
    <row r="211" spans="1:13" ht="15">
      <c r="A211" s="136" t="s">
        <v>339</v>
      </c>
      <c r="B211" s="115"/>
      <c r="C211" s="104">
        <v>569615534</v>
      </c>
      <c r="D211" s="116"/>
      <c r="E211" s="301">
        <f>568435534+1180000</f>
        <v>569615534</v>
      </c>
      <c r="F211" s="324">
        <v>670531167</v>
      </c>
      <c r="L211" s="301"/>
      <c r="M211" s="324"/>
    </row>
    <row r="212" spans="1:13" ht="15">
      <c r="A212" s="136" t="s">
        <v>345</v>
      </c>
      <c r="B212" s="115"/>
      <c r="C212" s="104">
        <v>304824139</v>
      </c>
      <c r="D212" s="116"/>
      <c r="E212" s="301">
        <f>296269593+8554546</f>
        <v>304824139</v>
      </c>
      <c r="F212" s="324">
        <v>310523592</v>
      </c>
      <c r="L212" s="301"/>
      <c r="M212" s="324"/>
    </row>
    <row r="213" spans="1:13" ht="15">
      <c r="A213" s="136" t="s">
        <v>340</v>
      </c>
      <c r="B213" s="115"/>
      <c r="C213" s="104">
        <v>184673564</v>
      </c>
      <c r="D213" s="116"/>
      <c r="E213" s="301">
        <f>181978516+2695048</f>
        <v>184673564</v>
      </c>
      <c r="F213" s="324">
        <v>440087627</v>
      </c>
      <c r="L213" s="301"/>
      <c r="M213" s="324"/>
    </row>
    <row r="214" spans="1:13" ht="15">
      <c r="A214" s="136" t="s">
        <v>346</v>
      </c>
      <c r="B214" s="115"/>
      <c r="C214" s="104">
        <v>148657285</v>
      </c>
      <c r="D214" s="116"/>
      <c r="E214" s="301">
        <f>146175003+1292300+1189982</f>
        <v>148657285</v>
      </c>
      <c r="F214" s="324">
        <v>198786515</v>
      </c>
      <c r="L214" s="301"/>
      <c r="M214" s="324"/>
    </row>
    <row r="215" spans="1:13" ht="15">
      <c r="A215" s="136" t="s">
        <v>347</v>
      </c>
      <c r="B215" s="115"/>
      <c r="C215" s="104">
        <v>0</v>
      </c>
      <c r="D215" s="116"/>
      <c r="E215" s="301">
        <v>0</v>
      </c>
      <c r="F215" s="324">
        <v>0</v>
      </c>
      <c r="H215" s="449" t="s">
        <v>551</v>
      </c>
      <c r="I215" s="438" t="s">
        <v>543</v>
      </c>
      <c r="J215" s="438" t="s">
        <v>297</v>
      </c>
      <c r="L215" s="301"/>
      <c r="M215" s="324"/>
    </row>
    <row r="216" spans="1:13" ht="15">
      <c r="A216" s="136" t="s">
        <v>348</v>
      </c>
      <c r="B216" s="139"/>
      <c r="C216" s="104">
        <v>-1105844529</v>
      </c>
      <c r="D216" s="116"/>
      <c r="E216" s="132">
        <v>-1105844529</v>
      </c>
      <c r="F216" s="133">
        <v>994136460</v>
      </c>
      <c r="H216" s="450" t="s">
        <v>547</v>
      </c>
      <c r="I216" s="440">
        <f>SUM(I217:I232)</f>
        <v>-1105844529</v>
      </c>
      <c r="J216" s="440">
        <f>SUM(J217:J232)</f>
        <v>994136460</v>
      </c>
      <c r="L216" s="132"/>
      <c r="M216" s="133"/>
    </row>
    <row r="217" spans="1:13" ht="15">
      <c r="A217" s="136" t="s">
        <v>342</v>
      </c>
      <c r="B217" s="115"/>
      <c r="C217" s="104">
        <v>1904207015</v>
      </c>
      <c r="D217" s="116"/>
      <c r="E217" s="301">
        <f>1786780252+43828723+77350240+(360548761-364300961)</f>
        <v>1904207015</v>
      </c>
      <c r="F217" s="324">
        <f>1451526886+252688446</f>
        <v>1704215332</v>
      </c>
      <c r="H217" s="159" t="s">
        <v>552</v>
      </c>
      <c r="I217" s="159"/>
      <c r="J217" s="159"/>
      <c r="L217" s="301"/>
      <c r="M217" s="324"/>
    </row>
    <row r="218" spans="1:13" ht="15">
      <c r="A218" s="176" t="s">
        <v>343</v>
      </c>
      <c r="B218" s="118"/>
      <c r="C218" s="119">
        <v>447925333</v>
      </c>
      <c r="D218" s="120"/>
      <c r="E218" s="325">
        <f>442525333+5400000</f>
        <v>447925333</v>
      </c>
      <c r="F218" s="326">
        <f>32923398+256812810-184316379</f>
        <v>105419829</v>
      </c>
      <c r="H218" s="442" t="s">
        <v>554</v>
      </c>
      <c r="I218" s="451">
        <v>-1105844529</v>
      </c>
      <c r="J218" s="451">
        <f>1310140056-316003596</f>
        <v>994136460</v>
      </c>
      <c r="L218" s="325"/>
      <c r="M218" s="326"/>
    </row>
    <row r="219" spans="1:13" ht="15.75" thickBot="1">
      <c r="A219" s="121" t="s">
        <v>206</v>
      </c>
      <c r="B219" s="122"/>
      <c r="C219" s="123">
        <v>11158982817</v>
      </c>
      <c r="D219" s="124">
        <v>0</v>
      </c>
      <c r="E219" s="125">
        <v>11158982817</v>
      </c>
      <c r="F219" s="126">
        <v>10491670595</v>
      </c>
      <c r="H219" s="442" t="s">
        <v>550</v>
      </c>
      <c r="I219" s="451">
        <v>0</v>
      </c>
      <c r="J219" s="451">
        <v>0</v>
      </c>
      <c r="L219" s="125"/>
      <c r="M219" s="126"/>
    </row>
    <row r="220" spans="8:10" ht="15">
      <c r="H220" s="442" t="s">
        <v>550</v>
      </c>
      <c r="I220" s="451">
        <v>0</v>
      </c>
      <c r="J220" s="451">
        <v>0</v>
      </c>
    </row>
    <row r="221" spans="6:13" ht="15.75" thickBot="1">
      <c r="F221" s="107" t="s">
        <v>122</v>
      </c>
      <c r="H221" s="442" t="s">
        <v>550</v>
      </c>
      <c r="I221" s="451">
        <v>0</v>
      </c>
      <c r="J221" s="451">
        <v>0</v>
      </c>
      <c r="M221" s="107"/>
    </row>
    <row r="222" spans="1:13" ht="15">
      <c r="A222" s="108" t="s">
        <v>349</v>
      </c>
      <c r="B222" s="109"/>
      <c r="C222" s="110" t="s">
        <v>4</v>
      </c>
      <c r="D222" s="111" t="s">
        <v>5</v>
      </c>
      <c r="E222" s="112" t="s">
        <v>543</v>
      </c>
      <c r="F222" s="113" t="s">
        <v>297</v>
      </c>
      <c r="H222" s="442" t="s">
        <v>550</v>
      </c>
      <c r="I222" s="451">
        <v>0</v>
      </c>
      <c r="J222" s="451">
        <v>0</v>
      </c>
      <c r="L222" s="112"/>
      <c r="M222" s="113"/>
    </row>
    <row r="223" spans="1:13" ht="15">
      <c r="A223" s="136" t="s">
        <v>350</v>
      </c>
      <c r="B223" s="115"/>
      <c r="C223" s="104">
        <v>111727274</v>
      </c>
      <c r="D223" s="116"/>
      <c r="E223" s="301">
        <v>111727274</v>
      </c>
      <c r="F223" s="324">
        <v>0</v>
      </c>
      <c r="H223" s="442" t="s">
        <v>550</v>
      </c>
      <c r="I223" s="451">
        <v>0</v>
      </c>
      <c r="J223" s="451">
        <v>0</v>
      </c>
      <c r="L223" s="301"/>
      <c r="M223" s="324"/>
    </row>
    <row r="224" spans="1:13" ht="30">
      <c r="A224" s="136" t="s">
        <v>351</v>
      </c>
      <c r="B224" s="115"/>
      <c r="C224" s="104">
        <v>0</v>
      </c>
      <c r="D224" s="116"/>
      <c r="E224" s="301">
        <v>0</v>
      </c>
      <c r="F224" s="324">
        <v>0</v>
      </c>
      <c r="H224" s="442" t="s">
        <v>550</v>
      </c>
      <c r="I224" s="451">
        <v>0</v>
      </c>
      <c r="J224" s="451">
        <v>0</v>
      </c>
      <c r="L224" s="301"/>
      <c r="M224" s="324"/>
    </row>
    <row r="225" spans="1:13" ht="15">
      <c r="A225" s="136" t="s">
        <v>352</v>
      </c>
      <c r="B225" s="115"/>
      <c r="C225" s="104">
        <v>0</v>
      </c>
      <c r="D225" s="116"/>
      <c r="E225" s="301">
        <v>0</v>
      </c>
      <c r="F225" s="324">
        <v>0</v>
      </c>
      <c r="H225" s="442" t="s">
        <v>550</v>
      </c>
      <c r="I225" s="451">
        <v>0</v>
      </c>
      <c r="J225" s="451">
        <v>0</v>
      </c>
      <c r="L225" s="301"/>
      <c r="M225" s="324"/>
    </row>
    <row r="226" spans="1:13" ht="15">
      <c r="A226" s="136" t="s">
        <v>353</v>
      </c>
      <c r="B226" s="118"/>
      <c r="C226" s="119">
        <v>0</v>
      </c>
      <c r="D226" s="120"/>
      <c r="E226" s="325">
        <v>0</v>
      </c>
      <c r="F226" s="326">
        <v>0</v>
      </c>
      <c r="L226" s="325"/>
      <c r="M226" s="326"/>
    </row>
    <row r="227" spans="1:13" ht="15.75" thickBot="1">
      <c r="A227" s="121" t="s">
        <v>206</v>
      </c>
      <c r="B227" s="122"/>
      <c r="C227" s="123">
        <v>111727274</v>
      </c>
      <c r="D227" s="124">
        <v>0</v>
      </c>
      <c r="E227" s="125">
        <v>111727274</v>
      </c>
      <c r="F227" s="126">
        <v>0</v>
      </c>
      <c r="L227" s="125"/>
      <c r="M227" s="126"/>
    </row>
    <row r="229" spans="6:13" ht="15.75" thickBot="1">
      <c r="F229" s="107" t="s">
        <v>122</v>
      </c>
      <c r="M229" s="107"/>
    </row>
    <row r="230" spans="1:13" ht="15">
      <c r="A230" s="108" t="s">
        <v>354</v>
      </c>
      <c r="B230" s="109"/>
      <c r="C230" s="110" t="s">
        <v>4</v>
      </c>
      <c r="D230" s="111" t="s">
        <v>5</v>
      </c>
      <c r="E230" s="112" t="s">
        <v>543</v>
      </c>
      <c r="F230" s="113" t="s">
        <v>297</v>
      </c>
      <c r="L230" s="112"/>
      <c r="M230" s="113"/>
    </row>
    <row r="231" spans="1:13" ht="15">
      <c r="A231" s="136" t="s">
        <v>355</v>
      </c>
      <c r="B231" s="115"/>
      <c r="C231" s="104">
        <v>36895152</v>
      </c>
      <c r="D231" s="116"/>
      <c r="E231" s="301">
        <v>36895152</v>
      </c>
      <c r="F231" s="324">
        <v>0</v>
      </c>
      <c r="L231" s="301"/>
      <c r="M231" s="324"/>
    </row>
    <row r="232" spans="1:13" ht="15">
      <c r="A232" s="136" t="s">
        <v>356</v>
      </c>
      <c r="B232" s="115"/>
      <c r="C232" s="104">
        <v>0</v>
      </c>
      <c r="D232" s="116"/>
      <c r="E232" s="301">
        <v>0</v>
      </c>
      <c r="F232" s="324">
        <v>0</v>
      </c>
      <c r="L232" s="301"/>
      <c r="M232" s="324"/>
    </row>
    <row r="233" spans="1:35" s="177" customFormat="1" ht="15">
      <c r="A233" s="136" t="s">
        <v>357</v>
      </c>
      <c r="B233" s="118"/>
      <c r="C233" s="119">
        <v>569329337</v>
      </c>
      <c r="D233" s="120"/>
      <c r="E233" s="325">
        <f>118878633+450450704</f>
        <v>569329337</v>
      </c>
      <c r="F233" s="326">
        <v>0</v>
      </c>
      <c r="H233" s="452"/>
      <c r="I233" s="453"/>
      <c r="J233" s="453"/>
      <c r="K233" s="452"/>
      <c r="L233" s="325"/>
      <c r="M233" s="326"/>
      <c r="N233" s="452"/>
      <c r="O233" s="452"/>
      <c r="P233" s="452"/>
      <c r="Q233" s="452"/>
      <c r="R233" s="452"/>
      <c r="S233" s="452"/>
      <c r="T233" s="452"/>
      <c r="U233" s="452"/>
      <c r="V233" s="452"/>
      <c r="W233" s="452"/>
      <c r="X233" s="452"/>
      <c r="Y233" s="452"/>
      <c r="Z233" s="452"/>
      <c r="AA233" s="452"/>
      <c r="AB233" s="452"/>
      <c r="AC233" s="452"/>
      <c r="AD233" s="452"/>
      <c r="AE233" s="452"/>
      <c r="AF233" s="452"/>
      <c r="AG233" s="452"/>
      <c r="AH233" s="452"/>
      <c r="AI233" s="452"/>
    </row>
    <row r="234" spans="1:13" ht="15.75" thickBot="1">
      <c r="A234" s="121" t="s">
        <v>206</v>
      </c>
      <c r="B234" s="122"/>
      <c r="C234" s="123">
        <v>606224489</v>
      </c>
      <c r="D234" s="124">
        <v>0</v>
      </c>
      <c r="E234" s="125">
        <v>606224489</v>
      </c>
      <c r="F234" s="126">
        <v>0</v>
      </c>
      <c r="L234" s="125"/>
      <c r="M234" s="126"/>
    </row>
    <row r="236" spans="6:13" ht="15.75" thickBot="1">
      <c r="F236" s="107" t="s">
        <v>122</v>
      </c>
      <c r="M236" s="107"/>
    </row>
    <row r="237" spans="1:13" ht="15">
      <c r="A237" s="108" t="s">
        <v>358</v>
      </c>
      <c r="B237" s="109"/>
      <c r="C237" s="110" t="s">
        <v>4</v>
      </c>
      <c r="D237" s="111" t="s">
        <v>5</v>
      </c>
      <c r="E237" s="112" t="s">
        <v>6</v>
      </c>
      <c r="F237" s="113" t="s">
        <v>7</v>
      </c>
      <c r="L237" s="112"/>
      <c r="M237" s="113"/>
    </row>
    <row r="238" spans="1:13" ht="15">
      <c r="A238" s="178" t="s">
        <v>359</v>
      </c>
      <c r="B238" s="179"/>
      <c r="C238" s="104">
        <v>0</v>
      </c>
      <c r="D238" s="116"/>
      <c r="E238" s="329">
        <v>0</v>
      </c>
      <c r="F238" s="330">
        <v>0</v>
      </c>
      <c r="L238" s="329"/>
      <c r="M238" s="330"/>
    </row>
    <row r="239" spans="1:13" ht="15">
      <c r="A239" s="180" t="s">
        <v>359</v>
      </c>
      <c r="B239" s="179"/>
      <c r="C239" s="104">
        <v>0</v>
      </c>
      <c r="D239" s="116"/>
      <c r="E239" s="329">
        <v>0</v>
      </c>
      <c r="F239" s="330">
        <v>0</v>
      </c>
      <c r="L239" s="329"/>
      <c r="M239" s="330"/>
    </row>
    <row r="240" spans="1:13" ht="15">
      <c r="A240" s="180" t="s">
        <v>359</v>
      </c>
      <c r="B240" s="179"/>
      <c r="C240" s="104">
        <v>0</v>
      </c>
      <c r="D240" s="116"/>
      <c r="E240" s="329">
        <v>0</v>
      </c>
      <c r="F240" s="330">
        <v>0</v>
      </c>
      <c r="L240" s="329"/>
      <c r="M240" s="330"/>
    </row>
    <row r="241" spans="1:13" ht="15">
      <c r="A241" s="180" t="s">
        <v>359</v>
      </c>
      <c r="B241" s="179"/>
      <c r="C241" s="104">
        <v>0</v>
      </c>
      <c r="D241" s="116"/>
      <c r="E241" s="329">
        <v>0</v>
      </c>
      <c r="F241" s="330">
        <v>0</v>
      </c>
      <c r="L241" s="329"/>
      <c r="M241" s="330"/>
    </row>
    <row r="242" spans="1:13" ht="15">
      <c r="A242" s="180" t="s">
        <v>359</v>
      </c>
      <c r="B242" s="179"/>
      <c r="C242" s="104">
        <v>0</v>
      </c>
      <c r="D242" s="116"/>
      <c r="E242" s="329">
        <v>0</v>
      </c>
      <c r="F242" s="330">
        <v>0</v>
      </c>
      <c r="L242" s="329"/>
      <c r="M242" s="330"/>
    </row>
    <row r="243" spans="1:13" ht="15">
      <c r="A243" s="180" t="s">
        <v>360</v>
      </c>
      <c r="B243" s="181"/>
      <c r="C243" s="119">
        <v>0</v>
      </c>
      <c r="D243" s="120"/>
      <c r="E243" s="331">
        <v>0</v>
      </c>
      <c r="F243" s="332">
        <v>0</v>
      </c>
      <c r="L243" s="331"/>
      <c r="M243" s="332"/>
    </row>
    <row r="244" spans="1:13" ht="15.75" thickBot="1">
      <c r="A244" s="121" t="s">
        <v>206</v>
      </c>
      <c r="B244" s="122"/>
      <c r="C244" s="123">
        <v>0</v>
      </c>
      <c r="D244" s="124">
        <v>0</v>
      </c>
      <c r="E244" s="125">
        <v>0</v>
      </c>
      <c r="F244" s="126">
        <v>0</v>
      </c>
      <c r="L244" s="125"/>
      <c r="M244" s="126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64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2" customWidth="1"/>
    <col min="7" max="16384" width="9.125" style="2" customWidth="1"/>
  </cols>
  <sheetData>
    <row r="1" ht="15">
      <c r="A1" s="1" t="s">
        <v>545</v>
      </c>
    </row>
    <row r="2" ht="15">
      <c r="A2" s="7" t="s">
        <v>542</v>
      </c>
    </row>
    <row r="4" ht="15">
      <c r="A4" s="7" t="s">
        <v>506</v>
      </c>
    </row>
    <row r="5" spans="5:6" ht="15.75" thickBot="1">
      <c r="E5" s="107"/>
      <c r="F5" s="107" t="s">
        <v>122</v>
      </c>
    </row>
    <row r="6" spans="1:6" s="187" customFormat="1" ht="30">
      <c r="A6" s="184" t="s">
        <v>361</v>
      </c>
      <c r="B6" s="185" t="s">
        <v>7</v>
      </c>
      <c r="C6" s="185" t="s">
        <v>362</v>
      </c>
      <c r="D6" s="185" t="s">
        <v>363</v>
      </c>
      <c r="E6" s="185" t="s">
        <v>364</v>
      </c>
      <c r="F6" s="186" t="s">
        <v>6</v>
      </c>
    </row>
    <row r="7" spans="1:6" ht="15">
      <c r="A7" s="188" t="s">
        <v>365</v>
      </c>
      <c r="B7" s="329">
        <v>0</v>
      </c>
      <c r="C7" s="329">
        <v>0</v>
      </c>
      <c r="D7" s="329">
        <v>0</v>
      </c>
      <c r="E7" s="329">
        <v>0</v>
      </c>
      <c r="F7" s="189">
        <v>0</v>
      </c>
    </row>
    <row r="8" spans="1:6" ht="15">
      <c r="A8" s="188" t="s">
        <v>366</v>
      </c>
      <c r="B8" s="329">
        <v>0</v>
      </c>
      <c r="C8" s="329">
        <v>0</v>
      </c>
      <c r="D8" s="329">
        <v>0</v>
      </c>
      <c r="E8" s="329">
        <v>0</v>
      </c>
      <c r="F8" s="189">
        <v>0</v>
      </c>
    </row>
    <row r="9" spans="1:6" ht="15">
      <c r="A9" s="188" t="s">
        <v>367</v>
      </c>
      <c r="B9" s="329">
        <v>0</v>
      </c>
      <c r="C9" s="329">
        <v>0</v>
      </c>
      <c r="D9" s="329">
        <v>0</v>
      </c>
      <c r="E9" s="329">
        <v>0</v>
      </c>
      <c r="F9" s="189">
        <v>0</v>
      </c>
    </row>
    <row r="10" spans="1:6" ht="15.75" thickBot="1">
      <c r="A10" s="190" t="s">
        <v>206</v>
      </c>
      <c r="B10" s="191">
        <v>0</v>
      </c>
      <c r="C10" s="191">
        <v>0</v>
      </c>
      <c r="D10" s="191">
        <v>0</v>
      </c>
      <c r="E10" s="191">
        <v>0</v>
      </c>
      <c r="F10" s="192">
        <v>0</v>
      </c>
    </row>
    <row r="11" ht="15">
      <c r="E11" s="107"/>
    </row>
    <row r="12" spans="5:6" ht="15.75" thickBot="1">
      <c r="E12" s="107"/>
      <c r="F12" s="107" t="s">
        <v>122</v>
      </c>
    </row>
    <row r="13" spans="1:6" s="187" customFormat="1" ht="30">
      <c r="A13" s="184" t="s">
        <v>368</v>
      </c>
      <c r="B13" s="185" t="s">
        <v>7</v>
      </c>
      <c r="C13" s="185" t="s">
        <v>362</v>
      </c>
      <c r="D13" s="185" t="s">
        <v>363</v>
      </c>
      <c r="E13" s="185" t="s">
        <v>364</v>
      </c>
      <c r="F13" s="186" t="s">
        <v>6</v>
      </c>
    </row>
    <row r="14" spans="1:6" ht="15">
      <c r="A14" s="193" t="s">
        <v>369</v>
      </c>
      <c r="B14" s="329">
        <v>0</v>
      </c>
      <c r="C14" s="329">
        <v>0</v>
      </c>
      <c r="D14" s="329">
        <v>0</v>
      </c>
      <c r="E14" s="329">
        <v>0</v>
      </c>
      <c r="F14" s="189">
        <v>0</v>
      </c>
    </row>
    <row r="15" spans="1:6" ht="15">
      <c r="A15" s="193" t="s">
        <v>370</v>
      </c>
      <c r="B15" s="329">
        <v>0</v>
      </c>
      <c r="C15" s="329">
        <v>0</v>
      </c>
      <c r="D15" s="329">
        <v>0</v>
      </c>
      <c r="E15" s="329">
        <v>0</v>
      </c>
      <c r="F15" s="189">
        <v>0</v>
      </c>
    </row>
    <row r="16" spans="1:6" ht="15">
      <c r="A16" s="193" t="s">
        <v>371</v>
      </c>
      <c r="B16" s="329">
        <v>0</v>
      </c>
      <c r="C16" s="329">
        <v>0</v>
      </c>
      <c r="D16" s="329">
        <v>0</v>
      </c>
      <c r="E16" s="329">
        <v>0</v>
      </c>
      <c r="F16" s="189">
        <v>0</v>
      </c>
    </row>
    <row r="17" spans="1:6" ht="30">
      <c r="A17" s="193" t="s">
        <v>372</v>
      </c>
      <c r="B17" s="329">
        <v>0</v>
      </c>
      <c r="C17" s="329">
        <v>0</v>
      </c>
      <c r="D17" s="329">
        <v>0</v>
      </c>
      <c r="E17" s="329">
        <v>0</v>
      </c>
      <c r="F17" s="189">
        <v>0</v>
      </c>
    </row>
    <row r="18" spans="1:6" ht="15">
      <c r="A18" s="193" t="s">
        <v>365</v>
      </c>
      <c r="B18" s="329">
        <v>728572668</v>
      </c>
      <c r="C18" s="329">
        <v>1482536525</v>
      </c>
      <c r="D18" s="329">
        <f>211732685+1015803560+5166667</f>
        <v>1232702912</v>
      </c>
      <c r="E18" s="329">
        <v>0</v>
      </c>
      <c r="F18" s="189">
        <v>978406281</v>
      </c>
    </row>
    <row r="19" spans="1:6" ht="15">
      <c r="A19" s="193" t="s">
        <v>373</v>
      </c>
      <c r="B19" s="329">
        <v>0</v>
      </c>
      <c r="C19" s="329">
        <v>0</v>
      </c>
      <c r="D19" s="329">
        <v>0</v>
      </c>
      <c r="E19" s="329">
        <v>0</v>
      </c>
      <c r="F19" s="189">
        <v>0</v>
      </c>
    </row>
    <row r="20" spans="1:6" ht="15">
      <c r="A20" s="193" t="s">
        <v>374</v>
      </c>
      <c r="B20" s="329">
        <v>0</v>
      </c>
      <c r="C20" s="329">
        <v>0</v>
      </c>
      <c r="D20" s="329">
        <v>0</v>
      </c>
      <c r="E20" s="329">
        <v>0</v>
      </c>
      <c r="F20" s="189">
        <v>0</v>
      </c>
    </row>
    <row r="21" spans="1:6" ht="15">
      <c r="A21" s="193" t="s">
        <v>375</v>
      </c>
      <c r="B21" s="329">
        <v>0</v>
      </c>
      <c r="C21" s="329">
        <v>0</v>
      </c>
      <c r="D21" s="329">
        <v>0</v>
      </c>
      <c r="E21" s="329">
        <v>0</v>
      </c>
      <c r="F21" s="189">
        <v>0</v>
      </c>
    </row>
    <row r="22" spans="1:6" ht="15">
      <c r="A22" s="193" t="s">
        <v>367</v>
      </c>
      <c r="B22" s="329">
        <v>10030414502</v>
      </c>
      <c r="C22" s="329">
        <f>2546950981+51920866+67920001</f>
        <v>2666791848</v>
      </c>
      <c r="D22" s="329">
        <f>2546950981+225916992+8554546</f>
        <v>2781422519</v>
      </c>
      <c r="E22" s="329">
        <v>0</v>
      </c>
      <c r="F22" s="189">
        <v>9915783831</v>
      </c>
    </row>
    <row r="23" spans="1:6" ht="15.75" thickBot="1">
      <c r="A23" s="190" t="s">
        <v>206</v>
      </c>
      <c r="B23" s="191">
        <v>10758987170</v>
      </c>
      <c r="C23" s="191">
        <v>4149328373</v>
      </c>
      <c r="D23" s="191">
        <v>4014125431</v>
      </c>
      <c r="E23" s="191">
        <v>0</v>
      </c>
      <c r="F23" s="192">
        <v>10894190112</v>
      </c>
    </row>
    <row r="24" ht="15">
      <c r="E24" s="107"/>
    </row>
    <row r="25" ht="15.75" thickBot="1">
      <c r="E25" s="107" t="s">
        <v>122</v>
      </c>
    </row>
    <row r="26" spans="1:6" s="187" customFormat="1" ht="15">
      <c r="A26" s="184" t="s">
        <v>376</v>
      </c>
      <c r="B26" s="185" t="s">
        <v>7</v>
      </c>
      <c r="C26" s="194" t="s">
        <v>377</v>
      </c>
      <c r="D26" s="194" t="s">
        <v>378</v>
      </c>
      <c r="E26" s="186" t="s">
        <v>6</v>
      </c>
      <c r="F26" s="195"/>
    </row>
    <row r="27" spans="1:5" ht="15">
      <c r="A27" s="196" t="s">
        <v>379</v>
      </c>
      <c r="B27" s="329">
        <v>389520783</v>
      </c>
      <c r="C27" s="329">
        <f>42429251467-32338047654+2113219364-2034764698+297596773-137880672</f>
        <v>10329374580</v>
      </c>
      <c r="D27" s="329">
        <f>38240440711-32338047654+2153931113-2034764698+314638288-137880672</f>
        <v>6198317088</v>
      </c>
      <c r="E27" s="189">
        <v>4520578275</v>
      </c>
    </row>
    <row r="28" spans="1:5" ht="15">
      <c r="A28" s="188" t="s">
        <v>380</v>
      </c>
      <c r="B28" s="329">
        <v>0</v>
      </c>
      <c r="C28" s="329">
        <v>0</v>
      </c>
      <c r="D28" s="329">
        <v>0</v>
      </c>
      <c r="E28" s="189">
        <v>0</v>
      </c>
    </row>
    <row r="29" spans="1:5" ht="15">
      <c r="A29" s="188" t="s">
        <v>381</v>
      </c>
      <c r="B29" s="329">
        <v>0</v>
      </c>
      <c r="C29" s="329">
        <v>0</v>
      </c>
      <c r="D29" s="329">
        <v>0</v>
      </c>
      <c r="E29" s="189">
        <v>0</v>
      </c>
    </row>
    <row r="30" spans="1:5" ht="15">
      <c r="A30" s="188" t="s">
        <v>382</v>
      </c>
      <c r="B30" s="329">
        <v>0</v>
      </c>
      <c r="C30" s="329">
        <v>0</v>
      </c>
      <c r="D30" s="329">
        <v>0</v>
      </c>
      <c r="E30" s="189">
        <v>0</v>
      </c>
    </row>
    <row r="31" spans="1:5" ht="15">
      <c r="A31" s="188" t="s">
        <v>383</v>
      </c>
      <c r="B31" s="329">
        <v>3699009395</v>
      </c>
      <c r="C31" s="329">
        <v>3012199426</v>
      </c>
      <c r="D31" s="329">
        <v>254712220</v>
      </c>
      <c r="E31" s="189">
        <v>6456496601</v>
      </c>
    </row>
    <row r="32" spans="1:5" ht="15">
      <c r="A32" s="188" t="s">
        <v>384</v>
      </c>
      <c r="B32" s="329">
        <v>194226925</v>
      </c>
      <c r="C32" s="329">
        <f>299791334+1411400+1882032</f>
        <v>303084766</v>
      </c>
      <c r="D32" s="329">
        <f>308430624+1041182</f>
        <v>309471806</v>
      </c>
      <c r="E32" s="189">
        <v>187839885</v>
      </c>
    </row>
    <row r="33" spans="1:5" ht="15">
      <c r="A33" s="188" t="s">
        <v>385</v>
      </c>
      <c r="B33" s="329">
        <v>0</v>
      </c>
      <c r="C33" s="329">
        <f>105287616+75976544</f>
        <v>181264160</v>
      </c>
      <c r="D33" s="329">
        <f>105287616+75976544</f>
        <v>181264160</v>
      </c>
      <c r="E33" s="189">
        <v>0</v>
      </c>
    </row>
    <row r="34" spans="1:5" ht="15">
      <c r="A34" s="188" t="s">
        <v>386</v>
      </c>
      <c r="B34" s="329">
        <v>0</v>
      </c>
      <c r="C34" s="329">
        <v>0</v>
      </c>
      <c r="D34" s="329">
        <v>0</v>
      </c>
      <c r="E34" s="189">
        <v>0</v>
      </c>
    </row>
    <row r="35" spans="1:5" ht="15">
      <c r="A35" s="188" t="s">
        <v>387</v>
      </c>
      <c r="B35" s="329">
        <v>0</v>
      </c>
      <c r="C35" s="329">
        <v>0</v>
      </c>
      <c r="D35" s="329">
        <v>0</v>
      </c>
      <c r="E35" s="189">
        <v>0</v>
      </c>
    </row>
    <row r="36" spans="1:5" ht="15">
      <c r="A36" s="188" t="s">
        <v>388</v>
      </c>
      <c r="B36" s="329">
        <v>0</v>
      </c>
      <c r="C36" s="329">
        <f>54518031+1000000+1000000+37855663</f>
        <v>94373694</v>
      </c>
      <c r="D36" s="329">
        <f>54518031+1000000+1000000+37855663</f>
        <v>94373694</v>
      </c>
      <c r="E36" s="189">
        <v>0</v>
      </c>
    </row>
    <row r="37" spans="1:5" ht="15.75" thickBot="1">
      <c r="A37" s="190" t="s">
        <v>206</v>
      </c>
      <c r="B37" s="191">
        <v>4282757103</v>
      </c>
      <c r="C37" s="191">
        <v>13920296626</v>
      </c>
      <c r="D37" s="191">
        <v>7038138968</v>
      </c>
      <c r="E37" s="192">
        <v>11164914761</v>
      </c>
    </row>
    <row r="39" spans="1:5" ht="15">
      <c r="A39" s="72"/>
      <c r="B39" s="333"/>
      <c r="C39" s="333"/>
      <c r="D39" s="333"/>
      <c r="E39" s="333"/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4" sqref="A4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182" customWidth="1"/>
    <col min="8" max="8" width="11.875" style="2" customWidth="1"/>
    <col min="9" max="16384" width="9.125" style="2" customWidth="1"/>
  </cols>
  <sheetData>
    <row r="1" ht="15">
      <c r="A1" s="103" t="s">
        <v>545</v>
      </c>
    </row>
    <row r="2" ht="15">
      <c r="A2" s="7" t="s">
        <v>542</v>
      </c>
    </row>
    <row r="3" ht="15">
      <c r="A3" s="7"/>
    </row>
    <row r="4" ht="15">
      <c r="A4" s="7" t="s">
        <v>506</v>
      </c>
    </row>
    <row r="6" spans="1:7" ht="15.75" thickBot="1">
      <c r="A6" s="197" t="s">
        <v>389</v>
      </c>
      <c r="B6" s="198"/>
      <c r="C6" s="198"/>
      <c r="D6" s="198"/>
      <c r="E6" s="198"/>
      <c r="F6" s="199" t="s">
        <v>122</v>
      </c>
      <c r="G6" s="200"/>
    </row>
    <row r="7" spans="1:6" s="78" customFormat="1" ht="25.5">
      <c r="A7" s="201" t="s">
        <v>390</v>
      </c>
      <c r="B7" s="202" t="s">
        <v>391</v>
      </c>
      <c r="C7" s="202" t="s">
        <v>392</v>
      </c>
      <c r="D7" s="202" t="s">
        <v>393</v>
      </c>
      <c r="E7" s="202" t="s">
        <v>394</v>
      </c>
      <c r="F7" s="203" t="s">
        <v>395</v>
      </c>
    </row>
    <row r="8" spans="1:7" ht="15">
      <c r="A8" s="204" t="s">
        <v>396</v>
      </c>
      <c r="B8" s="205"/>
      <c r="C8" s="205"/>
      <c r="D8" s="205"/>
      <c r="E8" s="205"/>
      <c r="F8" s="206"/>
      <c r="G8" s="2"/>
    </row>
    <row r="9" spans="1:7" ht="15">
      <c r="A9" s="207" t="s">
        <v>397</v>
      </c>
      <c r="B9" s="334">
        <v>1150178668</v>
      </c>
      <c r="C9" s="334">
        <v>40692783307</v>
      </c>
      <c r="D9" s="334">
        <v>9314382327</v>
      </c>
      <c r="E9" s="334">
        <v>4436945283</v>
      </c>
      <c r="F9" s="208">
        <v>55594289585</v>
      </c>
      <c r="G9" s="2"/>
    </row>
    <row r="10" spans="1:7" ht="15">
      <c r="A10" s="209" t="s">
        <v>398</v>
      </c>
      <c r="B10" s="15">
        <v>0</v>
      </c>
      <c r="C10" s="15">
        <v>474626818</v>
      </c>
      <c r="D10" s="15">
        <v>2211236364</v>
      </c>
      <c r="E10" s="15">
        <v>47280000</v>
      </c>
      <c r="F10" s="13">
        <v>2733143182</v>
      </c>
      <c r="G10" s="2"/>
    </row>
    <row r="11" spans="1:7" ht="15">
      <c r="A11" s="14" t="s">
        <v>399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400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401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402</v>
      </c>
      <c r="B14" s="15">
        <v>0</v>
      </c>
      <c r="C14" s="15">
        <v>0</v>
      </c>
      <c r="D14" s="15">
        <v>0</v>
      </c>
      <c r="E14" s="15">
        <v>-167364835</v>
      </c>
      <c r="F14" s="13">
        <v>-167364835</v>
      </c>
      <c r="G14" s="2"/>
    </row>
    <row r="15" spans="1:7" ht="15">
      <c r="A15" s="210" t="s">
        <v>403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11" t="s">
        <v>555</v>
      </c>
      <c r="B16" s="212">
        <v>1150178668</v>
      </c>
      <c r="C16" s="212">
        <v>41167410125</v>
      </c>
      <c r="D16" s="212">
        <v>11525618691</v>
      </c>
      <c r="E16" s="212">
        <v>4316860448</v>
      </c>
      <c r="F16" s="213">
        <v>58160067932</v>
      </c>
      <c r="G16" s="2"/>
    </row>
    <row r="17" spans="1:7" ht="15">
      <c r="A17" s="204" t="s">
        <v>404</v>
      </c>
      <c r="B17" s="214"/>
      <c r="C17" s="214"/>
      <c r="D17" s="214"/>
      <c r="E17" s="214"/>
      <c r="F17" s="215"/>
      <c r="G17" s="2"/>
    </row>
    <row r="18" spans="1:7" ht="15">
      <c r="A18" s="207" t="s">
        <v>397</v>
      </c>
      <c r="B18" s="334">
        <v>968808747</v>
      </c>
      <c r="C18" s="334">
        <v>23756986400</v>
      </c>
      <c r="D18" s="334">
        <v>6100531557</v>
      </c>
      <c r="E18" s="334">
        <v>2251689651</v>
      </c>
      <c r="F18" s="208">
        <v>33078016355</v>
      </c>
      <c r="G18" s="2"/>
    </row>
    <row r="19" spans="1:7" ht="15">
      <c r="A19" s="209" t="s">
        <v>405</v>
      </c>
      <c r="B19" s="15">
        <v>147997735</v>
      </c>
      <c r="C19" s="15">
        <v>3460046933</v>
      </c>
      <c r="D19" s="15">
        <v>954814956</v>
      </c>
      <c r="E19" s="15">
        <f>476777884+2695048</f>
        <v>479472932</v>
      </c>
      <c r="F19" s="13">
        <v>5042332556</v>
      </c>
      <c r="G19" s="2"/>
    </row>
    <row r="20" spans="1:7" ht="15">
      <c r="A20" s="14" t="s">
        <v>400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401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402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16" t="s">
        <v>403</v>
      </c>
      <c r="B23" s="15">
        <v>0</v>
      </c>
      <c r="C23" s="15">
        <v>0</v>
      </c>
      <c r="D23" s="15">
        <v>0</v>
      </c>
      <c r="E23" s="15">
        <v>-130469683</v>
      </c>
      <c r="F23" s="13">
        <v>-130469683</v>
      </c>
      <c r="G23" s="2"/>
    </row>
    <row r="24" spans="1:7" ht="15">
      <c r="A24" s="211" t="s">
        <v>555</v>
      </c>
      <c r="B24" s="212">
        <v>1116806482</v>
      </c>
      <c r="C24" s="212">
        <v>27217033333</v>
      </c>
      <c r="D24" s="212">
        <v>7055346513</v>
      </c>
      <c r="E24" s="212">
        <v>2600692900</v>
      </c>
      <c r="F24" s="213">
        <v>37989879228</v>
      </c>
      <c r="G24" s="2"/>
    </row>
    <row r="25" spans="1:7" ht="15">
      <c r="A25" s="204" t="s">
        <v>406</v>
      </c>
      <c r="B25" s="214"/>
      <c r="C25" s="214"/>
      <c r="D25" s="214"/>
      <c r="E25" s="214"/>
      <c r="F25" s="215"/>
      <c r="G25" s="2"/>
    </row>
    <row r="26" spans="1:6" s="106" customFormat="1" ht="15">
      <c r="A26" s="209" t="s">
        <v>407</v>
      </c>
      <c r="B26" s="12">
        <v>181369921</v>
      </c>
      <c r="C26" s="12">
        <v>16935796907</v>
      </c>
      <c r="D26" s="12">
        <v>3213850770</v>
      </c>
      <c r="E26" s="12">
        <v>2185255632</v>
      </c>
      <c r="F26" s="13">
        <v>22516273230</v>
      </c>
    </row>
    <row r="27" spans="1:6" s="106" customFormat="1" ht="15.75" thickBot="1">
      <c r="A27" s="217" t="s">
        <v>556</v>
      </c>
      <c r="B27" s="218">
        <v>33372186</v>
      </c>
      <c r="C27" s="218">
        <v>13950376792</v>
      </c>
      <c r="D27" s="218">
        <v>4470272178</v>
      </c>
      <c r="E27" s="218">
        <v>1716167548</v>
      </c>
      <c r="F27" s="219">
        <v>20170188704</v>
      </c>
    </row>
    <row r="28" ht="15">
      <c r="G28" s="2"/>
    </row>
  </sheetData>
  <printOptions horizontalCentered="1"/>
  <pageMargins left="0.2" right="0.2" top="0.96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2" customWidth="1"/>
    <col min="5" max="5" width="14.625" style="62" customWidth="1"/>
    <col min="6" max="7" width="10.25390625" style="62" customWidth="1"/>
    <col min="8" max="8" width="13.75390625" style="62" customWidth="1"/>
    <col min="9" max="9" width="15.25390625" style="62" customWidth="1"/>
    <col min="10" max="10" width="14.00390625" style="62" bestFit="1" customWidth="1"/>
    <col min="11" max="11" width="16.25390625" style="62" customWidth="1"/>
    <col min="12" max="12" width="9.125" style="62" customWidth="1"/>
    <col min="13" max="13" width="15.375" style="62" customWidth="1"/>
    <col min="14" max="16384" width="9.125" style="2" customWidth="1"/>
  </cols>
  <sheetData>
    <row r="1" ht="15">
      <c r="A1" s="103" t="s">
        <v>545</v>
      </c>
    </row>
    <row r="2" ht="15">
      <c r="A2" s="7" t="s">
        <v>542</v>
      </c>
    </row>
    <row r="3" ht="15">
      <c r="A3" s="7"/>
    </row>
    <row r="4" ht="15">
      <c r="A4" s="7" t="s">
        <v>506</v>
      </c>
    </row>
    <row r="6" spans="1:13" ht="15">
      <c r="A6" s="197" t="s">
        <v>408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15">
      <c r="A7" s="197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5.75" thickBot="1">
      <c r="A8" s="221" t="s">
        <v>409</v>
      </c>
      <c r="D8" s="220"/>
      <c r="E8" s="220"/>
      <c r="F8" s="220"/>
      <c r="G8" s="220"/>
      <c r="H8" s="220"/>
      <c r="I8" s="220"/>
      <c r="J8" s="220"/>
      <c r="K8" s="220"/>
      <c r="L8" s="220"/>
      <c r="M8" s="74" t="s">
        <v>122</v>
      </c>
    </row>
    <row r="9" spans="1:13" ht="38.25">
      <c r="A9" s="222"/>
      <c r="B9" s="223" t="s">
        <v>410</v>
      </c>
      <c r="C9" s="223" t="s">
        <v>411</v>
      </c>
      <c r="D9" s="223" t="s">
        <v>412</v>
      </c>
      <c r="E9" s="223" t="s">
        <v>413</v>
      </c>
      <c r="F9" s="223" t="s">
        <v>414</v>
      </c>
      <c r="G9" s="223" t="s">
        <v>415</v>
      </c>
      <c r="H9" s="223" t="s">
        <v>416</v>
      </c>
      <c r="I9" s="223" t="s">
        <v>417</v>
      </c>
      <c r="J9" s="223" t="s">
        <v>418</v>
      </c>
      <c r="K9" s="223" t="s">
        <v>419</v>
      </c>
      <c r="L9" s="223" t="s">
        <v>420</v>
      </c>
      <c r="M9" s="224" t="s">
        <v>206</v>
      </c>
    </row>
    <row r="10" spans="1:13" ht="15">
      <c r="A10" s="225" t="s">
        <v>421</v>
      </c>
      <c r="B10" s="12">
        <v>30000000000</v>
      </c>
      <c r="C10" s="15">
        <v>5056263750</v>
      </c>
      <c r="D10" s="15">
        <v>0</v>
      </c>
      <c r="E10" s="15">
        <v>0</v>
      </c>
      <c r="F10" s="15">
        <v>0</v>
      </c>
      <c r="G10" s="15">
        <v>0</v>
      </c>
      <c r="H10" s="15">
        <v>4024653906</v>
      </c>
      <c r="I10" s="15">
        <v>827945734</v>
      </c>
      <c r="J10" s="15">
        <v>0</v>
      </c>
      <c r="K10" s="15">
        <v>8449891137</v>
      </c>
      <c r="L10" s="15">
        <v>0</v>
      </c>
      <c r="M10" s="226">
        <v>48358754527</v>
      </c>
    </row>
    <row r="11" spans="1:13" ht="15">
      <c r="A11" s="227" t="s">
        <v>422</v>
      </c>
      <c r="B11" s="12">
        <v>28180000000</v>
      </c>
      <c r="C11" s="15">
        <v>394029500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26">
        <v>28574029500</v>
      </c>
    </row>
    <row r="12" spans="1:13" ht="15">
      <c r="A12" s="227" t="s">
        <v>423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10636240601</v>
      </c>
      <c r="L12" s="12">
        <v>0</v>
      </c>
      <c r="M12" s="226">
        <v>10636240601</v>
      </c>
    </row>
    <row r="13" spans="1:13" ht="15">
      <c r="A13" s="228" t="s">
        <v>424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1974945569</v>
      </c>
      <c r="I13" s="15">
        <v>422494557</v>
      </c>
      <c r="J13" s="15">
        <v>0</v>
      </c>
      <c r="K13" s="15">
        <v>0</v>
      </c>
      <c r="L13" s="15">
        <v>0</v>
      </c>
      <c r="M13" s="226">
        <v>2397440126</v>
      </c>
    </row>
    <row r="14" spans="1:13" ht="15">
      <c r="A14" s="227" t="s">
        <v>425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26">
        <v>0</v>
      </c>
    </row>
    <row r="15" spans="1:13" ht="15">
      <c r="A15" s="228" t="s">
        <v>426</v>
      </c>
      <c r="B15" s="12">
        <v>0</v>
      </c>
      <c r="C15" s="229">
        <v>0</v>
      </c>
      <c r="D15" s="229">
        <v>0</v>
      </c>
      <c r="E15" s="229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-12049891137</v>
      </c>
      <c r="L15" s="15">
        <v>0</v>
      </c>
      <c r="M15" s="226">
        <v>-12049891137</v>
      </c>
    </row>
    <row r="16" spans="1:13" ht="15">
      <c r="A16" s="230" t="s">
        <v>427</v>
      </c>
      <c r="B16" s="231">
        <v>58180000000</v>
      </c>
      <c r="C16" s="232">
        <v>5450293250</v>
      </c>
      <c r="D16" s="232">
        <v>0</v>
      </c>
      <c r="E16" s="232">
        <v>0</v>
      </c>
      <c r="F16" s="231">
        <v>0</v>
      </c>
      <c r="G16" s="231">
        <v>0</v>
      </c>
      <c r="H16" s="231">
        <v>5999599475</v>
      </c>
      <c r="I16" s="231">
        <v>1250440291</v>
      </c>
      <c r="J16" s="231">
        <v>0</v>
      </c>
      <c r="K16" s="231">
        <v>7036240601</v>
      </c>
      <c r="L16" s="231">
        <v>0</v>
      </c>
      <c r="M16" s="233">
        <v>77916573617</v>
      </c>
    </row>
    <row r="17" spans="1:13" ht="15">
      <c r="A17" s="227" t="s">
        <v>428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26">
        <v>0</v>
      </c>
    </row>
    <row r="18" spans="1:13" ht="15">
      <c r="A18" s="227" t="s">
        <v>429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9681536676</v>
      </c>
      <c r="L18" s="12">
        <v>0</v>
      </c>
      <c r="M18" s="226">
        <v>9681536676</v>
      </c>
    </row>
    <row r="19" spans="1:13" ht="15">
      <c r="A19" s="228" t="s">
        <v>424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2645420301</v>
      </c>
      <c r="I19" s="15">
        <v>529084060</v>
      </c>
      <c r="J19" s="15">
        <v>0</v>
      </c>
      <c r="K19" s="15">
        <v>0</v>
      </c>
      <c r="L19" s="15">
        <v>0</v>
      </c>
      <c r="M19" s="226">
        <v>3174504361</v>
      </c>
    </row>
    <row r="20" spans="1:13" ht="15">
      <c r="A20" s="227" t="s">
        <v>430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26">
        <v>0</v>
      </c>
    </row>
    <row r="21" spans="1:13" ht="15">
      <c r="A21" s="234" t="s">
        <v>426</v>
      </c>
      <c r="B21" s="229">
        <v>0</v>
      </c>
      <c r="C21" s="229">
        <v>0</v>
      </c>
      <c r="D21" s="229">
        <v>0</v>
      </c>
      <c r="E21" s="229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>9681536676-16717777277</f>
        <v>-7036240601</v>
      </c>
      <c r="L21" s="16">
        <v>0</v>
      </c>
      <c r="M21" s="235">
        <v>-7036240601</v>
      </c>
    </row>
    <row r="22" spans="1:13" ht="15.75" thickBot="1">
      <c r="A22" s="236" t="s">
        <v>555</v>
      </c>
      <c r="B22" s="218">
        <v>58180000000</v>
      </c>
      <c r="C22" s="218">
        <v>5450293250</v>
      </c>
      <c r="D22" s="218">
        <v>0</v>
      </c>
      <c r="E22" s="218">
        <v>0</v>
      </c>
      <c r="F22" s="218">
        <v>0</v>
      </c>
      <c r="G22" s="218">
        <v>0</v>
      </c>
      <c r="H22" s="218">
        <v>8645019776</v>
      </c>
      <c r="I22" s="218">
        <v>1779524351</v>
      </c>
      <c r="J22" s="218">
        <v>0</v>
      </c>
      <c r="K22" s="218">
        <v>9681536676</v>
      </c>
      <c r="L22" s="218">
        <v>0</v>
      </c>
      <c r="M22" s="237">
        <v>83736374053</v>
      </c>
    </row>
    <row r="24" spans="1:3" ht="15">
      <c r="A24" s="238" t="s">
        <v>431</v>
      </c>
      <c r="B24" s="239" t="s">
        <v>6</v>
      </c>
      <c r="C24" s="239" t="s">
        <v>7</v>
      </c>
    </row>
    <row r="25" spans="1:3" ht="15">
      <c r="A25" s="240" t="s">
        <v>432</v>
      </c>
      <c r="B25" s="336">
        <v>30600000000</v>
      </c>
      <c r="C25" s="336">
        <v>30600000000</v>
      </c>
    </row>
    <row r="26" spans="1:3" ht="15">
      <c r="A26" s="241" t="s">
        <v>433</v>
      </c>
      <c r="B26" s="337">
        <v>27580000000</v>
      </c>
      <c r="C26" s="337">
        <v>27580000000</v>
      </c>
    </row>
    <row r="27" spans="1:3" ht="15">
      <c r="A27" s="127" t="s">
        <v>206</v>
      </c>
      <c r="B27" s="242">
        <v>58180000000</v>
      </c>
      <c r="C27" s="242">
        <v>58180000000</v>
      </c>
    </row>
    <row r="28" spans="1:3" ht="15">
      <c r="A28" s="127"/>
      <c r="B28" s="242"/>
      <c r="C28" s="242"/>
    </row>
    <row r="29" spans="1:3" ht="15">
      <c r="A29" s="238" t="s">
        <v>434</v>
      </c>
      <c r="B29" s="242"/>
      <c r="C29" s="242"/>
    </row>
    <row r="30" spans="1:3" ht="15">
      <c r="A30" s="240" t="s">
        <v>435</v>
      </c>
      <c r="B30" s="243">
        <v>0.5259539360605019</v>
      </c>
      <c r="C30" s="243">
        <v>0.5259539360605019</v>
      </c>
    </row>
    <row r="31" spans="1:3" ht="15">
      <c r="A31" s="240" t="s">
        <v>436</v>
      </c>
      <c r="B31" s="338">
        <f>B30</f>
        <v>0.5259539360605019</v>
      </c>
      <c r="C31" s="338">
        <f>C30</f>
        <v>0.5259539360605019</v>
      </c>
    </row>
    <row r="32" ht="15">
      <c r="A32" s="241"/>
    </row>
    <row r="33" spans="1:3" ht="30">
      <c r="A33" s="244" t="s">
        <v>437</v>
      </c>
      <c r="B33" s="335">
        <v>0</v>
      </c>
      <c r="C33" s="335">
        <v>0</v>
      </c>
    </row>
    <row r="34" spans="1:3" ht="15">
      <c r="A34" s="244" t="s">
        <v>438</v>
      </c>
      <c r="B34" s="335">
        <v>0</v>
      </c>
      <c r="C34" s="335">
        <v>0</v>
      </c>
    </row>
    <row r="36" ht="15">
      <c r="A36" s="245" t="s">
        <v>439</v>
      </c>
    </row>
    <row r="37" spans="1:3" ht="30">
      <c r="A37" s="246" t="s">
        <v>440</v>
      </c>
      <c r="B37" s="247" t="s">
        <v>543</v>
      </c>
      <c r="C37" s="247" t="s">
        <v>297</v>
      </c>
    </row>
    <row r="38" spans="1:4" ht="15">
      <c r="A38" s="248" t="s">
        <v>441</v>
      </c>
      <c r="B38" s="249">
        <v>58180000000</v>
      </c>
      <c r="C38" s="336">
        <v>30000000000</v>
      </c>
      <c r="D38" s="250" t="s">
        <v>0</v>
      </c>
    </row>
    <row r="39" spans="1:4" ht="15">
      <c r="A39" s="248" t="s">
        <v>442</v>
      </c>
      <c r="B39" s="336">
        <v>0</v>
      </c>
      <c r="C39" s="336">
        <v>28180000000</v>
      </c>
      <c r="D39" s="250" t="s">
        <v>0</v>
      </c>
    </row>
    <row r="40" spans="1:4" ht="15">
      <c r="A40" s="248" t="s">
        <v>443</v>
      </c>
      <c r="B40" s="336">
        <v>0</v>
      </c>
      <c r="C40" s="336">
        <v>0</v>
      </c>
      <c r="D40" s="250" t="s">
        <v>0</v>
      </c>
    </row>
    <row r="41" spans="1:3" ht="15">
      <c r="A41" s="248" t="s">
        <v>444</v>
      </c>
      <c r="B41" s="249">
        <v>58180000000</v>
      </c>
      <c r="C41" s="249">
        <v>58180000000</v>
      </c>
    </row>
    <row r="42" spans="1:4" ht="15">
      <c r="A42" s="72" t="s">
        <v>0</v>
      </c>
      <c r="B42" s="251" t="s">
        <v>0</v>
      </c>
      <c r="C42" s="251" t="s">
        <v>0</v>
      </c>
      <c r="D42" s="250" t="s">
        <v>0</v>
      </c>
    </row>
    <row r="43" spans="1:3" ht="15">
      <c r="A43" s="246" t="s">
        <v>445</v>
      </c>
      <c r="B43" s="249">
        <v>5345400000</v>
      </c>
      <c r="C43" s="249">
        <v>8100000000</v>
      </c>
    </row>
    <row r="44" spans="1:4" ht="15">
      <c r="A44" s="248" t="s">
        <v>446</v>
      </c>
      <c r="B44" s="336">
        <v>0</v>
      </c>
      <c r="C44" s="336">
        <v>3600000000</v>
      </c>
      <c r="D44" s="250" t="s">
        <v>0</v>
      </c>
    </row>
    <row r="45" spans="1:4" ht="15">
      <c r="A45" s="248" t="s">
        <v>447</v>
      </c>
      <c r="B45" s="336">
        <f>30000000000*12%+58180000000*3%</f>
        <v>5345400000</v>
      </c>
      <c r="C45" s="336">
        <v>4500000000</v>
      </c>
      <c r="D45" s="250" t="s">
        <v>0</v>
      </c>
    </row>
    <row r="46" spans="1:4" ht="15">
      <c r="A46" s="246" t="s">
        <v>448</v>
      </c>
      <c r="B46" s="336">
        <f>30000000000*12%+58180000000*3%</f>
        <v>5345400000</v>
      </c>
      <c r="C46" s="336">
        <v>8100000000</v>
      </c>
      <c r="D46" s="250" t="s">
        <v>0</v>
      </c>
    </row>
    <row r="48" spans="1:3" ht="15">
      <c r="A48" s="221" t="s">
        <v>449</v>
      </c>
      <c r="B48" s="252" t="s">
        <v>543</v>
      </c>
      <c r="C48" s="252" t="s">
        <v>297</v>
      </c>
    </row>
    <row r="49" spans="1:3" ht="30">
      <c r="A49" s="246" t="s">
        <v>450</v>
      </c>
      <c r="B49" s="140">
        <v>0</v>
      </c>
      <c r="C49" s="140">
        <v>0</v>
      </c>
    </row>
    <row r="50" spans="1:3" ht="30">
      <c r="A50" s="248" t="s">
        <v>451</v>
      </c>
      <c r="B50" s="339">
        <v>0</v>
      </c>
      <c r="C50" s="339">
        <v>0</v>
      </c>
    </row>
    <row r="51" spans="1:3" ht="30">
      <c r="A51" s="248" t="s">
        <v>452</v>
      </c>
      <c r="B51" s="339">
        <v>0</v>
      </c>
      <c r="C51" s="339">
        <v>0</v>
      </c>
    </row>
    <row r="52" spans="1:3" ht="30">
      <c r="A52" s="246" t="s">
        <v>453</v>
      </c>
      <c r="B52" s="339">
        <v>0</v>
      </c>
      <c r="C52" s="339">
        <v>0</v>
      </c>
    </row>
    <row r="54" spans="1:3" ht="30">
      <c r="A54" s="253" t="s">
        <v>454</v>
      </c>
      <c r="B54" s="239" t="s">
        <v>543</v>
      </c>
      <c r="C54" s="239" t="s">
        <v>297</v>
      </c>
    </row>
    <row r="55" spans="1:3" ht="30">
      <c r="A55" s="246" t="s">
        <v>455</v>
      </c>
      <c r="B55" s="339">
        <v>0</v>
      </c>
      <c r="C55" s="339">
        <v>6000000</v>
      </c>
    </row>
    <row r="56" spans="1:3" ht="30">
      <c r="A56" s="246" t="s">
        <v>456</v>
      </c>
      <c r="B56" s="140">
        <v>0</v>
      </c>
      <c r="C56" s="140">
        <v>5818000</v>
      </c>
    </row>
    <row r="57" spans="1:3" ht="15">
      <c r="A57" s="248" t="s">
        <v>457</v>
      </c>
      <c r="B57" s="339">
        <v>0</v>
      </c>
      <c r="C57" s="339">
        <v>5818000</v>
      </c>
    </row>
    <row r="58" spans="1:3" ht="15">
      <c r="A58" s="248" t="s">
        <v>458</v>
      </c>
      <c r="B58" s="339">
        <v>0</v>
      </c>
      <c r="C58" s="339">
        <v>0</v>
      </c>
    </row>
    <row r="59" spans="1:3" ht="15">
      <c r="A59" s="246" t="s">
        <v>459</v>
      </c>
      <c r="B59" s="140">
        <v>0</v>
      </c>
      <c r="C59" s="140">
        <v>0</v>
      </c>
    </row>
    <row r="60" spans="1:3" ht="15">
      <c r="A60" s="248" t="s">
        <v>457</v>
      </c>
      <c r="B60" s="339">
        <v>0</v>
      </c>
      <c r="C60" s="339">
        <v>0</v>
      </c>
    </row>
    <row r="61" spans="1:3" ht="15">
      <c r="A61" s="248" t="s">
        <v>458</v>
      </c>
      <c r="B61" s="339">
        <v>0</v>
      </c>
      <c r="C61" s="339">
        <v>0</v>
      </c>
    </row>
    <row r="62" spans="1:3" ht="15">
      <c r="A62" s="246" t="s">
        <v>460</v>
      </c>
      <c r="B62" s="140">
        <v>0</v>
      </c>
      <c r="C62" s="140">
        <v>5818000</v>
      </c>
    </row>
    <row r="63" spans="1:3" ht="15">
      <c r="A63" s="248" t="s">
        <v>457</v>
      </c>
      <c r="B63" s="339">
        <v>0</v>
      </c>
      <c r="C63" s="339">
        <v>5818000</v>
      </c>
    </row>
    <row r="64" spans="1:3" ht="15">
      <c r="A64" s="248" t="s">
        <v>461</v>
      </c>
      <c r="B64" s="339">
        <v>0</v>
      </c>
      <c r="C64" s="339">
        <v>0</v>
      </c>
    </row>
    <row r="65" spans="1:3" ht="15">
      <c r="A65" s="138"/>
      <c r="B65" s="254"/>
      <c r="C65" s="254"/>
    </row>
    <row r="66" spans="1:3" ht="15">
      <c r="A66" s="183" t="s">
        <v>462</v>
      </c>
      <c r="C66" s="339">
        <v>0</v>
      </c>
    </row>
    <row r="67" ht="15">
      <c r="A67" s="168"/>
    </row>
    <row r="68" ht="15">
      <c r="A68" s="255" t="s">
        <v>463</v>
      </c>
    </row>
    <row r="69" spans="1:2" ht="15">
      <c r="A69" s="246" t="s">
        <v>464</v>
      </c>
      <c r="B69" s="340" t="s">
        <v>473</v>
      </c>
    </row>
    <row r="70" spans="1:2" ht="15">
      <c r="A70" s="246" t="s">
        <v>465</v>
      </c>
      <c r="B70" s="340" t="s">
        <v>474</v>
      </c>
    </row>
    <row r="71" spans="1:2" ht="15">
      <c r="A71" s="246" t="s">
        <v>466</v>
      </c>
      <c r="B71" s="340" t="s">
        <v>475</v>
      </c>
    </row>
    <row r="72" ht="15">
      <c r="A72" s="168" t="s">
        <v>467</v>
      </c>
    </row>
    <row r="73" spans="1:3" ht="15">
      <c r="A73" s="183" t="s">
        <v>468</v>
      </c>
      <c r="C73" s="340"/>
    </row>
    <row r="74" ht="15">
      <c r="A74" s="168"/>
    </row>
    <row r="75" ht="15">
      <c r="A75" s="221" t="s">
        <v>469</v>
      </c>
    </row>
    <row r="76" ht="15">
      <c r="A76" s="221"/>
    </row>
  </sheetData>
  <printOptions horizontalCentered="1"/>
  <pageMargins left="0.18" right="0.2" top="0.38" bottom="0.23" header="0.17" footer="0.18"/>
  <pageSetup horizontalDpi="600" verticalDpi="600" orientation="landscape" paperSize="9" scale="80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5" zoomScaleNormal="85" workbookViewId="0" topLeftCell="A16">
      <selection activeCell="B37" sqref="B37"/>
    </sheetView>
  </sheetViews>
  <sheetFormatPr defaultColWidth="9.00390625" defaultRowHeight="12.75"/>
  <cols>
    <col min="1" max="1" width="38.125" style="2" customWidth="1"/>
    <col min="2" max="2" width="27.25390625" style="62" customWidth="1"/>
    <col min="3" max="3" width="9.25390625" style="404" customWidth="1"/>
    <col min="4" max="4" width="27.25390625" style="62" customWidth="1"/>
    <col min="5" max="5" width="9.25390625" style="404" customWidth="1"/>
    <col min="6" max="16384" width="9.125" style="2" customWidth="1"/>
  </cols>
  <sheetData>
    <row r="1" ht="15">
      <c r="A1" s="103" t="s">
        <v>545</v>
      </c>
    </row>
    <row r="2" ht="15">
      <c r="A2" s="7" t="s">
        <v>540</v>
      </c>
    </row>
    <row r="3" ht="15">
      <c r="A3" s="7"/>
    </row>
    <row r="4" ht="15">
      <c r="A4" s="7" t="s">
        <v>506</v>
      </c>
    </row>
    <row r="5" ht="15">
      <c r="A5" s="344"/>
    </row>
    <row r="6" ht="15">
      <c r="A6" s="345" t="s">
        <v>522</v>
      </c>
    </row>
    <row r="7" spans="1:5" ht="15.75" thickBot="1">
      <c r="A7" s="346"/>
      <c r="B7" s="105"/>
      <c r="C7" s="405"/>
      <c r="D7" s="105"/>
      <c r="E7" s="107" t="s">
        <v>122</v>
      </c>
    </row>
    <row r="8" spans="1:5" ht="15">
      <c r="A8" s="348"/>
      <c r="B8" s="350" t="s">
        <v>543</v>
      </c>
      <c r="C8" s="406" t="s">
        <v>523</v>
      </c>
      <c r="D8" s="350" t="s">
        <v>297</v>
      </c>
      <c r="E8" s="351" t="s">
        <v>523</v>
      </c>
    </row>
    <row r="9" spans="1:5" ht="15">
      <c r="A9" s="407" t="s">
        <v>524</v>
      </c>
      <c r="B9" s="354"/>
      <c r="C9" s="408"/>
      <c r="D9" s="354"/>
      <c r="E9" s="409"/>
    </row>
    <row r="10" spans="1:5" ht="15">
      <c r="A10" s="410" t="s">
        <v>525</v>
      </c>
      <c r="B10" s="354">
        <v>308152321989</v>
      </c>
      <c r="C10" s="408">
        <v>0.742953805720362</v>
      </c>
      <c r="D10" s="411">
        <v>325978417391</v>
      </c>
      <c r="E10" s="409">
        <v>0.9108383924041654</v>
      </c>
    </row>
    <row r="11" spans="1:5" ht="15">
      <c r="A11" s="410" t="s">
        <v>526</v>
      </c>
      <c r="B11" s="354">
        <v>80571752911</v>
      </c>
      <c r="C11" s="408">
        <v>0.19425811907698343</v>
      </c>
      <c r="D11" s="411">
        <v>0</v>
      </c>
      <c r="E11" s="409">
        <v>0</v>
      </c>
    </row>
    <row r="12" spans="1:5" ht="15">
      <c r="A12" s="410" t="s">
        <v>527</v>
      </c>
      <c r="B12" s="354">
        <v>26042387855</v>
      </c>
      <c r="C12" s="408">
        <v>0.06278807520265466</v>
      </c>
      <c r="D12" s="411">
        <v>31909897495</v>
      </c>
      <c r="E12" s="409">
        <v>0.08916160759583454</v>
      </c>
    </row>
    <row r="13" spans="1:5" ht="15">
      <c r="A13" s="410" t="s">
        <v>528</v>
      </c>
      <c r="B13" s="354">
        <v>0</v>
      </c>
      <c r="C13" s="408">
        <v>0</v>
      </c>
      <c r="D13" s="411">
        <v>0</v>
      </c>
      <c r="E13" s="409">
        <v>0</v>
      </c>
    </row>
    <row r="14" spans="1:5" ht="15">
      <c r="A14" s="410" t="s">
        <v>529</v>
      </c>
      <c r="B14" s="354">
        <v>0</v>
      </c>
      <c r="C14" s="408">
        <v>0</v>
      </c>
      <c r="D14" s="411">
        <v>0</v>
      </c>
      <c r="E14" s="409">
        <v>0</v>
      </c>
    </row>
    <row r="15" spans="1:5" ht="15">
      <c r="A15" s="410" t="s">
        <v>530</v>
      </c>
      <c r="B15" s="354">
        <v>0</v>
      </c>
      <c r="C15" s="408">
        <v>0</v>
      </c>
      <c r="D15" s="411">
        <v>0</v>
      </c>
      <c r="E15" s="409">
        <v>0</v>
      </c>
    </row>
    <row r="16" spans="1:5" ht="15">
      <c r="A16" s="410" t="s">
        <v>531</v>
      </c>
      <c r="B16" s="354">
        <v>0</v>
      </c>
      <c r="C16" s="408">
        <v>0</v>
      </c>
      <c r="D16" s="411">
        <v>0</v>
      </c>
      <c r="E16" s="409">
        <v>0</v>
      </c>
    </row>
    <row r="17" spans="1:5" ht="15">
      <c r="A17" s="412" t="s">
        <v>532</v>
      </c>
      <c r="B17" s="413">
        <v>414766462755</v>
      </c>
      <c r="C17" s="414"/>
      <c r="D17" s="413">
        <v>357888314886</v>
      </c>
      <c r="E17" s="415"/>
    </row>
    <row r="18" spans="1:5" ht="15">
      <c r="A18" s="407" t="s">
        <v>533</v>
      </c>
      <c r="B18" s="354"/>
      <c r="C18" s="408"/>
      <c r="D18" s="354"/>
      <c r="E18" s="409"/>
    </row>
    <row r="19" spans="1:5" ht="15">
      <c r="A19" s="410" t="s">
        <v>525</v>
      </c>
      <c r="B19" s="354">
        <v>290884071247</v>
      </c>
      <c r="C19" s="408">
        <v>0.7584900462214558</v>
      </c>
      <c r="D19" s="411">
        <v>304566612603</v>
      </c>
      <c r="E19" s="409">
        <v>0.9230445843277681</v>
      </c>
    </row>
    <row r="20" spans="1:5" ht="15">
      <c r="A20" s="410" t="s">
        <v>526</v>
      </c>
      <c r="B20" s="354">
        <v>67737413718</v>
      </c>
      <c r="C20" s="408">
        <v>0.17662759545970697</v>
      </c>
      <c r="D20" s="411">
        <v>0</v>
      </c>
      <c r="E20" s="409">
        <v>0</v>
      </c>
    </row>
    <row r="21" spans="1:5" ht="15">
      <c r="A21" s="410" t="s">
        <v>527</v>
      </c>
      <c r="B21" s="354">
        <v>24882652889</v>
      </c>
      <c r="C21" s="408">
        <v>0.06488235831883729</v>
      </c>
      <c r="D21" s="411">
        <v>25392110707</v>
      </c>
      <c r="E21" s="409">
        <v>0.0769554156722319</v>
      </c>
    </row>
    <row r="22" spans="1:5" ht="15">
      <c r="A22" s="410" t="s">
        <v>528</v>
      </c>
      <c r="B22" s="354">
        <v>0</v>
      </c>
      <c r="C22" s="408">
        <v>0</v>
      </c>
      <c r="D22" s="411">
        <v>0</v>
      </c>
      <c r="E22" s="409">
        <v>0</v>
      </c>
    </row>
    <row r="23" spans="1:5" ht="15">
      <c r="A23" s="410" t="s">
        <v>529</v>
      </c>
      <c r="B23" s="354">
        <v>0</v>
      </c>
      <c r="C23" s="408">
        <v>0</v>
      </c>
      <c r="D23" s="411">
        <v>0</v>
      </c>
      <c r="E23" s="409">
        <v>0</v>
      </c>
    </row>
    <row r="24" spans="1:5" ht="15">
      <c r="A24" s="410" t="s">
        <v>530</v>
      </c>
      <c r="B24" s="354">
        <v>0</v>
      </c>
      <c r="C24" s="408">
        <v>0</v>
      </c>
      <c r="D24" s="411">
        <v>0</v>
      </c>
      <c r="E24" s="409">
        <v>0</v>
      </c>
    </row>
    <row r="25" spans="1:5" ht="15">
      <c r="A25" s="410" t="s">
        <v>531</v>
      </c>
      <c r="B25" s="354">
        <v>0</v>
      </c>
      <c r="C25" s="408">
        <v>0</v>
      </c>
      <c r="D25" s="411">
        <v>0</v>
      </c>
      <c r="E25" s="409">
        <v>0</v>
      </c>
    </row>
    <row r="26" spans="1:5" ht="15">
      <c r="A26" s="412" t="s">
        <v>534</v>
      </c>
      <c r="B26" s="413">
        <v>383504137854</v>
      </c>
      <c r="C26" s="414"/>
      <c r="D26" s="413">
        <v>329958723310</v>
      </c>
      <c r="E26" s="415"/>
    </row>
    <row r="27" spans="1:5" ht="15">
      <c r="A27" s="416" t="s">
        <v>535</v>
      </c>
      <c r="B27" s="354"/>
      <c r="C27" s="408"/>
      <c r="D27" s="354"/>
      <c r="E27" s="409"/>
    </row>
    <row r="28" spans="1:5" ht="15">
      <c r="A28" s="410" t="s">
        <v>525</v>
      </c>
      <c r="B28" s="354">
        <v>17268250742</v>
      </c>
      <c r="C28" s="408">
        <v>0.5523661722755505</v>
      </c>
      <c r="D28" s="354">
        <v>21411804788</v>
      </c>
      <c r="E28" s="409">
        <v>0.7666350841449197</v>
      </c>
    </row>
    <row r="29" spans="1:5" ht="15">
      <c r="A29" s="410" t="s">
        <v>526</v>
      </c>
      <c r="B29" s="354">
        <v>12834339193</v>
      </c>
      <c r="C29" s="408">
        <v>0.4105369397075604</v>
      </c>
      <c r="D29" s="354">
        <v>0</v>
      </c>
      <c r="E29" s="409">
        <v>0</v>
      </c>
    </row>
    <row r="30" spans="1:5" ht="15">
      <c r="A30" s="410" t="s">
        <v>527</v>
      </c>
      <c r="B30" s="354">
        <v>1159734966</v>
      </c>
      <c r="C30" s="408">
        <v>0.03709688801688908</v>
      </c>
      <c r="D30" s="354">
        <v>6517786788</v>
      </c>
      <c r="E30" s="409">
        <v>0.23336491585508032</v>
      </c>
    </row>
    <row r="31" spans="1:5" ht="15">
      <c r="A31" s="410" t="s">
        <v>528</v>
      </c>
      <c r="B31" s="354">
        <v>0</v>
      </c>
      <c r="C31" s="408">
        <v>0</v>
      </c>
      <c r="D31" s="354">
        <v>0</v>
      </c>
      <c r="E31" s="409">
        <v>0</v>
      </c>
    </row>
    <row r="32" spans="1:5" ht="15">
      <c r="A32" s="410" t="s">
        <v>529</v>
      </c>
      <c r="B32" s="354">
        <v>0</v>
      </c>
      <c r="C32" s="408">
        <v>0</v>
      </c>
      <c r="D32" s="354">
        <v>0</v>
      </c>
      <c r="E32" s="409">
        <v>0</v>
      </c>
    </row>
    <row r="33" spans="1:5" ht="15">
      <c r="A33" s="410" t="s">
        <v>530</v>
      </c>
      <c r="B33" s="354">
        <v>0</v>
      </c>
      <c r="C33" s="408">
        <v>0</v>
      </c>
      <c r="D33" s="354">
        <v>0</v>
      </c>
      <c r="E33" s="409">
        <v>0</v>
      </c>
    </row>
    <row r="34" spans="1:5" ht="15">
      <c r="A34" s="410" t="s">
        <v>531</v>
      </c>
      <c r="B34" s="354">
        <v>0</v>
      </c>
      <c r="C34" s="408">
        <v>0</v>
      </c>
      <c r="D34" s="354">
        <v>0</v>
      </c>
      <c r="E34" s="409">
        <v>0</v>
      </c>
    </row>
    <row r="35" spans="1:5" ht="15">
      <c r="A35" s="412" t="s">
        <v>536</v>
      </c>
      <c r="B35" s="413">
        <v>31262324901</v>
      </c>
      <c r="C35" s="414"/>
      <c r="D35" s="413">
        <v>27929591576</v>
      </c>
      <c r="E35" s="415"/>
    </row>
    <row r="36" spans="1:5" ht="15">
      <c r="A36" s="416" t="s">
        <v>537</v>
      </c>
      <c r="B36" s="354"/>
      <c r="C36" s="408"/>
      <c r="D36" s="354"/>
      <c r="E36" s="409"/>
    </row>
    <row r="37" spans="1:5" ht="15">
      <c r="A37" s="410" t="s">
        <v>525</v>
      </c>
      <c r="B37" s="417">
        <v>0.05603803544474482</v>
      </c>
      <c r="C37" s="408"/>
      <c r="D37" s="417">
        <v>0.06568473139838969</v>
      </c>
      <c r="E37" s="409"/>
    </row>
    <row r="38" spans="1:5" ht="15">
      <c r="A38" s="410" t="s">
        <v>526</v>
      </c>
      <c r="B38" s="417">
        <v>0.15929080266103782</v>
      </c>
      <c r="C38" s="408"/>
      <c r="D38" s="417">
        <v>0</v>
      </c>
      <c r="E38" s="409"/>
    </row>
    <row r="39" spans="1:5" ht="15">
      <c r="A39" s="410" t="s">
        <v>527</v>
      </c>
      <c r="B39" s="417">
        <v>0.04453258942525645</v>
      </c>
      <c r="C39" s="408"/>
      <c r="D39" s="417">
        <v>0.20425596130546267</v>
      </c>
      <c r="E39" s="409"/>
    </row>
    <row r="40" spans="1:5" ht="15">
      <c r="A40" s="410" t="s">
        <v>528</v>
      </c>
      <c r="B40" s="417">
        <v>0</v>
      </c>
      <c r="C40" s="408"/>
      <c r="D40" s="417">
        <v>0</v>
      </c>
      <c r="E40" s="409"/>
    </row>
    <row r="41" spans="1:5" ht="15">
      <c r="A41" s="410" t="s">
        <v>529</v>
      </c>
      <c r="B41" s="417">
        <v>0</v>
      </c>
      <c r="C41" s="408"/>
      <c r="D41" s="417">
        <v>0</v>
      </c>
      <c r="E41" s="409"/>
    </row>
    <row r="42" spans="1:5" ht="15">
      <c r="A42" s="410" t="s">
        <v>530</v>
      </c>
      <c r="B42" s="417">
        <v>0</v>
      </c>
      <c r="C42" s="408"/>
      <c r="D42" s="417">
        <v>0</v>
      </c>
      <c r="E42" s="409"/>
    </row>
    <row r="43" spans="1:5" ht="15">
      <c r="A43" s="410" t="s">
        <v>531</v>
      </c>
      <c r="B43" s="417">
        <v>0</v>
      </c>
      <c r="C43" s="408"/>
      <c r="D43" s="417">
        <v>0</v>
      </c>
      <c r="E43" s="409"/>
    </row>
    <row r="44" spans="1:5" ht="15.75" thickBot="1">
      <c r="A44" s="418" t="s">
        <v>538</v>
      </c>
      <c r="B44" s="419">
        <v>0.07537331898376379</v>
      </c>
      <c r="C44" s="420"/>
      <c r="D44" s="419">
        <v>0.07803996502343631</v>
      </c>
      <c r="E44" s="421"/>
    </row>
  </sheetData>
  <hyperlinks>
    <hyperlink ref="A9" r:id="rId1" tooltip="Click here" display="Doanh thu thuần"/>
    <hyperlink ref="A18" r:id="rId2" tooltip="Click here" display="Giá vốn hàng bán"/>
  </hyperlinks>
  <printOptions horizontalCentered="1"/>
  <pageMargins left="0.68" right="0.35" top="0.66" bottom="1" header="0.5" footer="0.5"/>
  <pageSetup fitToHeight="1" fitToWidth="1" horizontalDpi="600" verticalDpi="600" orientation="portrait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VNN.R9</cp:lastModifiedBy>
  <cp:lastPrinted>2012-01-17T10:45:19Z</cp:lastPrinted>
  <dcterms:created xsi:type="dcterms:W3CDTF">2010-10-20T03:15:44Z</dcterms:created>
  <dcterms:modified xsi:type="dcterms:W3CDTF">2012-01-17T11:09:25Z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